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148" i="2" l="1"/>
  <c r="G56" i="2"/>
  <c r="H54" i="3" l="1"/>
  <c r="H90" i="2" l="1"/>
  <c r="H32" i="2"/>
  <c r="G14" i="2"/>
  <c r="G15" i="2"/>
  <c r="F129" i="2"/>
  <c r="I135" i="2" l="1"/>
  <c r="I38" i="2"/>
  <c r="G53" i="3" l="1"/>
  <c r="G108" i="2"/>
  <c r="D108" i="2"/>
  <c r="E90" i="2"/>
  <c r="I13" i="2"/>
  <c r="H13" i="2"/>
  <c r="F13" i="2"/>
  <c r="E13" i="2"/>
  <c r="H106" i="2"/>
  <c r="J108" i="2" l="1"/>
  <c r="H18" i="3"/>
  <c r="E86" i="2" l="1"/>
  <c r="H151" i="2"/>
  <c r="E151" i="2"/>
  <c r="K153" i="2"/>
  <c r="G153" i="2"/>
  <c r="D153" i="2"/>
  <c r="K92" i="2" l="1"/>
  <c r="I76" i="2" l="1"/>
  <c r="G45" i="3" l="1"/>
  <c r="I20" i="2"/>
  <c r="H41" i="2" l="1"/>
  <c r="H137" i="2" l="1"/>
  <c r="F67" i="2"/>
  <c r="E148" i="2"/>
  <c r="F135" i="2"/>
  <c r="G16" i="2" l="1"/>
  <c r="I67" i="2" l="1"/>
  <c r="I25" i="3" l="1"/>
  <c r="I41" i="2"/>
  <c r="F41" i="2"/>
  <c r="F59" i="3" l="1"/>
  <c r="G50" i="3"/>
  <c r="G19" i="3"/>
  <c r="H103" i="2" l="1"/>
  <c r="G17" i="3" l="1"/>
  <c r="E32" i="2" l="1"/>
  <c r="L18" i="2"/>
  <c r="G22" i="3" l="1"/>
  <c r="L128" i="2"/>
  <c r="L127" i="2"/>
  <c r="L126" i="2"/>
  <c r="L125" i="2"/>
  <c r="K128" i="2"/>
  <c r="K127" i="2"/>
  <c r="K126" i="2"/>
  <c r="K125" i="2"/>
  <c r="G128" i="2"/>
  <c r="D128" i="2"/>
  <c r="F139" i="2"/>
  <c r="G71" i="2"/>
  <c r="D71" i="2"/>
  <c r="H35" i="2"/>
  <c r="K18" i="2"/>
  <c r="D18" i="2"/>
  <c r="J128" i="2" l="1"/>
  <c r="J71" i="2"/>
  <c r="J18" i="2"/>
  <c r="I57" i="2"/>
  <c r="I53" i="2"/>
  <c r="F124" i="2" l="1"/>
  <c r="H57" i="2"/>
  <c r="I18" i="3" l="1"/>
  <c r="H88" i="2"/>
  <c r="H53" i="2"/>
  <c r="D154" i="2"/>
  <c r="G154" i="2"/>
  <c r="E49" i="2" l="1"/>
  <c r="E48" i="2" s="1"/>
  <c r="D45" i="3" l="1"/>
  <c r="K13" i="3" l="1"/>
  <c r="H139" i="2"/>
  <c r="F74" i="2" l="1"/>
  <c r="G121" i="2" l="1"/>
  <c r="G127" i="2"/>
  <c r="D127" i="2"/>
  <c r="D121" i="2"/>
  <c r="G112" i="2"/>
  <c r="G111" i="2"/>
  <c r="G115" i="2"/>
  <c r="J127" i="2" l="1"/>
  <c r="G82" i="2"/>
  <c r="D82" i="2"/>
  <c r="G78" i="2"/>
  <c r="D78" i="2"/>
  <c r="J78" i="2" l="1"/>
  <c r="J82" i="2"/>
  <c r="D56" i="2"/>
  <c r="J56" i="2" s="1"/>
  <c r="E35" i="2"/>
  <c r="I119" i="2" l="1"/>
  <c r="F119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50" i="2"/>
  <c r="D150" i="2"/>
  <c r="E137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E80" i="2" s="1"/>
  <c r="D152" i="2" l="1"/>
  <c r="L15" i="3"/>
  <c r="K15" i="3"/>
  <c r="L155" i="2"/>
  <c r="K155" i="2"/>
  <c r="L154" i="2"/>
  <c r="K154" i="2"/>
  <c r="J154" i="2"/>
  <c r="L152" i="2"/>
  <c r="K152" i="2"/>
  <c r="L149" i="2"/>
  <c r="K149" i="2"/>
  <c r="J149" i="2"/>
  <c r="I151" i="2"/>
  <c r="I147" i="2" s="1"/>
  <c r="F151" i="2"/>
  <c r="G93" i="2"/>
  <c r="D93" i="2"/>
  <c r="L151" i="2" l="1"/>
  <c r="J93" i="2"/>
  <c r="G151" i="2" l="1"/>
  <c r="D151" i="2"/>
  <c r="E98" i="2"/>
  <c r="H46" i="2"/>
  <c r="H147" i="2" l="1"/>
  <c r="G147" i="2"/>
  <c r="D147" i="2"/>
  <c r="E147" i="2"/>
  <c r="K151" i="2"/>
  <c r="D52" i="3"/>
  <c r="J52" i="3" s="1"/>
  <c r="K52" i="3"/>
  <c r="L52" i="3"/>
  <c r="G94" i="2" l="1"/>
  <c r="D94" i="2"/>
  <c r="J94" i="2" l="1"/>
  <c r="G81" i="2"/>
  <c r="D81" i="2"/>
  <c r="J81" i="2" l="1"/>
  <c r="L105" i="2"/>
  <c r="L104" i="2"/>
  <c r="K105" i="2"/>
  <c r="I103" i="2"/>
  <c r="E103" i="2"/>
  <c r="G105" i="2"/>
  <c r="D105" i="2"/>
  <c r="J105" i="2" l="1"/>
  <c r="I110" i="2"/>
  <c r="I109" i="2" s="1"/>
  <c r="G72" i="2"/>
  <c r="D72" i="2"/>
  <c r="J72" i="2" l="1"/>
  <c r="E145" i="2"/>
  <c r="H145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10" i="2"/>
  <c r="F110" i="2"/>
  <c r="E110" i="2"/>
  <c r="I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E100" i="2" l="1"/>
  <c r="E79" i="2" s="1"/>
  <c r="H80" i="2"/>
  <c r="I80" i="2"/>
  <c r="L84" i="2"/>
  <c r="G98" i="2"/>
  <c r="L95" i="2"/>
  <c r="H97" i="2"/>
  <c r="G97" i="2" s="1"/>
  <c r="L97" i="2"/>
  <c r="G95" i="2"/>
  <c r="I100" i="2"/>
  <c r="I79" i="2" s="1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6" i="2"/>
  <c r="H156" i="2"/>
  <c r="F156" i="2"/>
  <c r="E156" i="2"/>
  <c r="I148" i="2"/>
  <c r="F148" i="2"/>
  <c r="F147" i="2" s="1"/>
  <c r="I137" i="2"/>
  <c r="F137" i="2"/>
  <c r="H135" i="2"/>
  <c r="I133" i="2"/>
  <c r="H133" i="2"/>
  <c r="F133" i="2"/>
  <c r="E139" i="2"/>
  <c r="E135" i="2"/>
  <c r="E133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H132" i="2" l="1"/>
  <c r="I132" i="2"/>
  <c r="H79" i="2"/>
  <c r="E132" i="2"/>
  <c r="F79" i="2"/>
  <c r="J97" i="2"/>
  <c r="J98" i="2"/>
  <c r="K97" i="2"/>
  <c r="D100" i="2"/>
  <c r="J95" i="2"/>
  <c r="G80" i="2"/>
  <c r="L80" i="2"/>
  <c r="D80" i="2"/>
  <c r="J84" i="2"/>
  <c r="J86" i="2"/>
  <c r="J90" i="2"/>
  <c r="K80" i="2"/>
  <c r="E11" i="4"/>
  <c r="F45" i="2"/>
  <c r="E45" i="2"/>
  <c r="F132" i="2"/>
  <c r="I45" i="2"/>
  <c r="H45" i="2"/>
  <c r="G158" i="2"/>
  <c r="G157" i="2"/>
  <c r="G156" i="2"/>
  <c r="G155" i="2"/>
  <c r="G152" i="2"/>
  <c r="J152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6" i="2"/>
  <c r="G125" i="2"/>
  <c r="G123" i="2"/>
  <c r="G120" i="2"/>
  <c r="G114" i="2"/>
  <c r="G110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D158" i="2"/>
  <c r="D157" i="2"/>
  <c r="D156" i="2"/>
  <c r="D155" i="2"/>
  <c r="J151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1" i="2"/>
  <c r="D130" i="2"/>
  <c r="D126" i="2"/>
  <c r="D125" i="2"/>
  <c r="D123" i="2"/>
  <c r="D120" i="2"/>
  <c r="D115" i="2"/>
  <c r="D114" i="2"/>
  <c r="D112" i="2"/>
  <c r="D111" i="2"/>
  <c r="D110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26" i="2"/>
  <c r="J125" i="2"/>
  <c r="J15" i="2"/>
  <c r="J155" i="2"/>
  <c r="D37" i="2"/>
  <c r="J80" i="2"/>
  <c r="D45" i="2"/>
  <c r="G132" i="2"/>
  <c r="D119" i="2"/>
  <c r="D118" i="2" s="1"/>
  <c r="G119" i="2"/>
  <c r="G118" i="2" s="1"/>
  <c r="E9" i="4"/>
  <c r="D11" i="4"/>
  <c r="G45" i="2"/>
  <c r="K35" i="3"/>
  <c r="D57" i="3"/>
  <c r="I44" i="3"/>
  <c r="J144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8" i="2"/>
  <c r="L35" i="3"/>
  <c r="G18" i="3"/>
  <c r="J123" i="2"/>
  <c r="J112" i="2"/>
  <c r="L30" i="2"/>
  <c r="K30" i="2"/>
  <c r="J30" i="2"/>
  <c r="J131" i="2"/>
  <c r="H119" i="2"/>
  <c r="J111" i="2"/>
  <c r="H31" i="3"/>
  <c r="G31" i="3"/>
  <c r="E31" i="3"/>
  <c r="D31" i="3"/>
  <c r="D25" i="3"/>
  <c r="J35" i="3"/>
  <c r="I129" i="2"/>
  <c r="I124" i="2" s="1"/>
  <c r="H129" i="2"/>
  <c r="H124" i="2" s="1"/>
  <c r="E129" i="2"/>
  <c r="E124" i="2" s="1"/>
  <c r="K24" i="3"/>
  <c r="J24" i="3"/>
  <c r="I117" i="2" l="1"/>
  <c r="I116" i="2" s="1"/>
  <c r="D124" i="2"/>
  <c r="D129" i="2"/>
  <c r="G124" i="2"/>
  <c r="G129" i="2"/>
  <c r="H68" i="2"/>
  <c r="H67" i="2" s="1"/>
  <c r="G69" i="2"/>
  <c r="H118" i="2"/>
  <c r="H117" i="2" l="1"/>
  <c r="H116" i="2" s="1"/>
  <c r="G117" i="2"/>
  <c r="G116" i="2" s="1"/>
  <c r="G68" i="2"/>
  <c r="E12" i="2"/>
  <c r="D18" i="3"/>
  <c r="F18" i="3"/>
  <c r="G47" i="3"/>
  <c r="I20" i="3"/>
  <c r="H20" i="3"/>
  <c r="G20" i="3"/>
  <c r="F20" i="3"/>
  <c r="E20" i="3"/>
  <c r="D20" i="3"/>
  <c r="L157" i="2"/>
  <c r="K157" i="2"/>
  <c r="J157" i="2"/>
  <c r="L156" i="2"/>
  <c r="K156" i="2"/>
  <c r="J156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1" i="2"/>
  <c r="K141" i="2"/>
  <c r="J141" i="2"/>
  <c r="L140" i="2"/>
  <c r="K140" i="2"/>
  <c r="J140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0" i="2"/>
  <c r="K130" i="2"/>
  <c r="J130" i="2"/>
  <c r="L129" i="2"/>
  <c r="K129" i="2"/>
  <c r="J129" i="2"/>
  <c r="L124" i="2"/>
  <c r="K124" i="2"/>
  <c r="J124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8" i="2"/>
  <c r="F117" i="2" s="1"/>
  <c r="E119" i="2"/>
  <c r="H113" i="2"/>
  <c r="H109" i="2" s="1"/>
  <c r="F113" i="2"/>
  <c r="E113" i="2"/>
  <c r="E109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6" i="2"/>
  <c r="L116" i="2" s="1"/>
  <c r="L117" i="2"/>
  <c r="L26" i="2"/>
  <c r="F25" i="2"/>
  <c r="D26" i="2"/>
  <c r="E75" i="2"/>
  <c r="E74" i="2" s="1"/>
  <c r="D76" i="2"/>
  <c r="J76" i="2" s="1"/>
  <c r="E118" i="2"/>
  <c r="E117" i="2" s="1"/>
  <c r="E116" i="2" s="1"/>
  <c r="J119" i="2"/>
  <c r="H12" i="2"/>
  <c r="G13" i="2"/>
  <c r="F12" i="2"/>
  <c r="D13" i="2"/>
  <c r="D132" i="2"/>
  <c r="D117" i="2" s="1"/>
  <c r="D116" i="2" s="1"/>
  <c r="D20" i="2"/>
  <c r="J20" i="2" s="1"/>
  <c r="G109" i="2"/>
  <c r="G113" i="2"/>
  <c r="F109" i="2"/>
  <c r="D109" i="2" s="1"/>
  <c r="D113" i="2"/>
  <c r="D53" i="2"/>
  <c r="K20" i="2"/>
  <c r="E51" i="2"/>
  <c r="L53" i="2"/>
  <c r="E68" i="2"/>
  <c r="E67" i="2" s="1"/>
  <c r="K69" i="2"/>
  <c r="J69" i="2"/>
  <c r="K53" i="2"/>
  <c r="K25" i="3"/>
  <c r="K79" i="2"/>
  <c r="J79" i="2"/>
  <c r="K109" i="2"/>
  <c r="K113" i="2"/>
  <c r="K62" i="2"/>
  <c r="K57" i="2"/>
  <c r="K45" i="2"/>
  <c r="J45" i="2"/>
  <c r="L25" i="3"/>
  <c r="L9" i="3"/>
  <c r="K9" i="3"/>
  <c r="J9" i="3"/>
  <c r="L132" i="2"/>
  <c r="L139" i="2"/>
  <c r="K132" i="2"/>
  <c r="K139" i="2"/>
  <c r="J139" i="2"/>
  <c r="L118" i="2"/>
  <c r="L119" i="2"/>
  <c r="K119" i="2"/>
  <c r="L113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8" i="2"/>
  <c r="K117" i="2"/>
  <c r="K118" i="2"/>
  <c r="J26" i="2"/>
  <c r="D68" i="2"/>
  <c r="J68" i="2" s="1"/>
  <c r="J53" i="2"/>
  <c r="J132" i="2"/>
  <c r="L12" i="2"/>
  <c r="I24" i="4"/>
  <c r="I23" i="4" s="1"/>
  <c r="I22" i="4" s="1"/>
  <c r="G26" i="4"/>
  <c r="K12" i="2"/>
  <c r="J13" i="2"/>
  <c r="J109" i="2"/>
  <c r="D74" i="2"/>
  <c r="D75" i="2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3" i="2"/>
  <c r="K19" i="2"/>
  <c r="G19" i="2"/>
  <c r="L109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J75" i="2" l="1"/>
  <c r="F11" i="2"/>
  <c r="F9" i="2" s="1"/>
  <c r="K116" i="2"/>
  <c r="J117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6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<sst xmlns="http://schemas.openxmlformats.org/spreadsheetml/2006/main" count="791" uniqueCount="489">
  <si>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</si>
  <si>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</si>
  <si>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</si>
  <si>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</si>
  <si>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</si>
  <si>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</si>
  <si>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</si>
  <si>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</si>
  <si>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</si>
  <si>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</si>
  <si>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</si>
  <si>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</si>
  <si>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</si>
  <si>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</si>
  <si>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</si>
  <si>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</si>
  <si>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</si>
  <si>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</si>
  <si>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</si>
  <si>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</si>
  <si>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</si>
  <si>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</si>
  <si>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</si>
  <si>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</si>
  <si>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</si>
  <si>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</si>
  <si>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</si>
  <si>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</si>
  <si>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</si>
  <si>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</si>
  <si>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</si>
  <si>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</si>
  <si>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</si>
  <si>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</si>
  <si>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</si>
  <si>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</si>
  <si>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</si>
  <si>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</si>
  <si>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</si>
  <si>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</si>
  <si>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</si>
  <si>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</si>
  <si>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</si>
  <si>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</si>
  <si>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</si>
  <si>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</si>
  <si>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</si>
  <si>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</si>
  <si>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</si>
  <si>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</si>
  <si>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</si>
  <si>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</si>
  <si>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</si>
  <si>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</si>
  <si>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</si>
  <si>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</si>
  <si>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</si>
  <si>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</si>
  <si>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</si>
  <si>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</si>
  <si>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</si>
  <si>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</si>
  <si>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</si>
  <si>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</si>
  <si>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</si>
  <si>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</si>
  <si>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</si>
  <si>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</si>
  <si>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</si>
  <si>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</si>
  <si>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</si>
  <si>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</si>
  <si>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</si>
  <si>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</si>
  <si>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</si>
  <si>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</si>
  <si>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</si>
  <si>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</si>
  <si>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</si>
  <si>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</si>
  <si>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</si>
  <si>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</si>
  <si>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</si>
  <si>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</si>
  <si>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</si>
  <si>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</si>
  <si>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</si>
  <si>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</si>
  <si>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</si>
  <si>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</si>
  <si>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</si>
  <si>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</si>
  <si>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</si>
  <si>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</si>
  <si>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</si>
  <si>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</si>
  <si>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</si>
  <si>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</si>
  <si>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</si>
  <si>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</si>
  <si>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</si>
  <si>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</si>
  <si>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</si>
  <si>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</si>
  <si>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</si>
  <si>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</si>
  <si>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</si>
  <si>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</si>
  <si>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</si>
  <si>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</si>
  <si>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</si>
  <si>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</si>
  <si>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</si>
  <si>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</si>
  <si>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</si>
  <si>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</si>
  <si>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</si>
  <si>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</si>
  <si>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</si>
  <si>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</si>
  <si>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</si>
  <si>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</si>
  <si>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</si>
  <si>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</si>
  <si>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</si>
  <si>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</si>
  <si>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</si>
  <si>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</si>
  <si>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</si>
  <si>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</si>
  <si>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</si>
  <si>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</si>
  <si>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</si>
  <si>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</si>
  <si>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</si>
  <si>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</si>
  <si>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</si>
  <si>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</si>
  <si>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</si>
  <si>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</si>
  <si>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</si>
  <si>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</si>
  <si>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</si>
  <si>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</si>
  <si>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</si>
  <si>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</si>
  <si>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</si>
  <si>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</si>
  <si>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</si>
  <si>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</si>
  <si>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</si>
  <si>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</si>
  <si>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</si>
  <si>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</si>
  <si>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</si>
  <si>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</si>
  <si>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</si>
  <si>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</si>
  <si>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</si>
  <si>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</si>
  <si>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</si>
  <si>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</si>
  <si>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</si>
  <si>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</si>
  <si>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</si>
  <si>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</si>
  <si>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</si>
  <si>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</si>
  <si>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</si>
  <si>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</si>
  <si>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</si>
  <si>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</si>
  <si>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</si>
  <si>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</si>
  <si>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</si>
  <si>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</si>
  <si>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</si>
  <si>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</si>
  <si>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</si>
  <si>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</si>
  <si>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</si>
  <si>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</si>
  <si>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</si>
  <si>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</si>
  <si>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</si>
  <si>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</si>
  <si>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</si>
  <si>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</si>
  <si>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</si>
  <si>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</si>
  <si>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</si>
  <si>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</si>
  <si>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</si>
  <si>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</si>
  <si>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</si>
  <si>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</si>
  <si>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</si>
  <si>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</si>
  <si>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</si>
  <si>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</si>
  <si>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</si>
  <si>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</si>
  <si>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</si>
  <si>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</si>
  <si>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</si>
  <si>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</si>
  <si>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</si>
  <si>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</si>
  <si>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</si>
  <si>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</si>
  <si>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</si>
  <si>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</si>
  <si>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</si>
  <si>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</si>
  <si>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</si>
  <si>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</si>
  <si>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</si>
  <si>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</si>
  <si>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</si>
  <si>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</si>
  <si>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</si>
  <si>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</si>
  <si>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</si>
  <si>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</si>
  <si>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</si>
  <si>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</si>
  <si>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</si>
  <si>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</si>
  <si>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</si>
  <si>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</si>
  <si>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</si>
  <si>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</si>
  <si>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</si>
  <si>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</si>
  <si>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</si>
  <si>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</si>
  <si>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</si>
  <si>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</si>
  <si>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</si>
  <si>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</si>
  <si>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</si>
  <si>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</si>
  <si>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</si>
  <si>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</si>
  <si>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</si>
  <si>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</si>
  <si>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</si>
  <si>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</si>
  <si>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</si>
  <si>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</si>
  <si>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</si>
  <si>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</si>
  <si>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</si>
  <si>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</si>
  <si>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</si>
  <si>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</si>
  <si>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</si>
  <si>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</si>
  <si>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</si>
  <si>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</si>
  <si>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</si>
  <si>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</si>
  <si>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</si>
  <si>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</si>
  <si>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</si>
  <si>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</si>
  <si>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</si>
  <si>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</si>
  <si>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</si>
  <si>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</si>
  <si>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</si>
  <si>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</si>
  <si>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</si>
  <si>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</si>
  <si>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</si>
  <si>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</si>
  <si>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</si>
  <si>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</si>
  <si>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</si>
  <si>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</si>
  <si>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</si>
  <si>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</si>
  <si>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</si>
  <si>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</si>
  <si>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</si>
  <si>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</si>
  <si>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</si>
  <si>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</si>
  <si>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</si>
  <si>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</si>
  <si>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</si>
  <si>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</si>
  <si>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</si>
  <si>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</si>
  <si>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</si>
  <si>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</si>
  <si>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</si>
  <si>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</si>
  <si>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</si>
  <si>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</si>
  <si>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</si>
  <si>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</si>
  <si>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</si>
  <si>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</si>
  <si>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</si>
  <si>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</si>
  <si>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</si>
  <si>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</si>
  <si>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</si>
  <si>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</si>
  <si>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</si>
  <si>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</si>
  <si>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</si>
  <si>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</si>
  <si>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</si>
  <si>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</si>
  <si>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</si>
  <si>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</si>
  <si>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</si>
  <si>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</si>
  <si>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</si>
  <si>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</si>
  <si>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</si>
  <si>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</si>
  <si>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</si>
  <si>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</si>
  <si>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</si>
  <si>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</si>
  <si>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</si>
  <si>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</si>
  <si>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</si>
  <si>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</si>
  <si>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</si>
  <si>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</si>
  <si>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</si>
  <si>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</si>
  <si>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</si>
  <si>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</si>
  <si>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</si>
  <si>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</si>
  <si>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</si>
  <si>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</si>
  <si>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</si>
  <si>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</si>
  <si>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</si>
  <si>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</si>
  <si>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</si>
  <si>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</si>
  <si>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</si>
  <si>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</si>
  <si>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</si>
  <si>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</si>
  <si>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</si>
  <si>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</si>
  <si>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</si>
  <si>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</si>
  <si>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</si>
  <si>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</si>
  <si>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</si>
  <si>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</si>
  <si>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</si>
  <si>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</si>
  <si>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</si>
  <si>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</si>
  <si>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</si>
  <si>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</si>
  <si>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</si>
  <si>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</si>
  <si>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</si>
  <si>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</si>
  <si>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</si>
  <si>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</si>
  <si>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</si>
  <si>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</si>
  <si>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</si>
  <si>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</si>
  <si>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</si>
  <si>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</si>
  <si>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</si>
  <si>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</si>
  <si>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</si>
  <si>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</si>
  <si>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</si>
  <si>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</si>
  <si>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</si>
  <si>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</si>
  <si>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</si>
  <si>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</si>
  <si>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</si>
  <si>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</si>
  <si>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</si>
  <si>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</si>
  <si>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</si>
  <si>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</si>
  <si>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</si>
  <si>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</si>
  <si>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</si>
  <si>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</si>
  <si>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</si>
  <si>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</si>
  <si>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</si>
  <si>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</si>
  <si>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</si>
  <si>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</si>
  <si>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</si>
  <si>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</si>
  <si>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</si>
  <si>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</si>
  <si>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</si>
  <si>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</si>
  <si>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</si>
  <si>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</si>
  <si>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</si>
  <si>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</si>
  <si>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</si>
  <si>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</si>
  <si>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</si>
  <si>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</si>
  <si>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</si>
  <si>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</si>
  <si>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</si>
  <si>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</si>
  <si>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</si>
  <si>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</si>
  <si>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</si>
  <si>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</si>
  <si>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</si>
  <si>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</si>
  <si>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</si>
  <si>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</si>
  <si>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</si>
  <si>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</si>
  <si>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</si>
  <si>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</si>
  <si>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</si>
  <si>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</si>
  <si>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</si>
  <si>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</si>
  <si>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</si>
  <si>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</si>
  <si>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</si>
  <si>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</si>
  <si>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</si>
  <si>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</si>
  <si>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</si>
  <si>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</si>
  <si>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</si>
  <si>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</si>
  <si>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</si>
  <si>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</si>
  <si>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</si>
  <si>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</si>
  <si>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</si>
  <si>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</si>
  <si>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</si>
  <si>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</si>
  <si>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</si>
  <si>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</si>
  <si>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</si>
  <si>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</si>
  <si>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</si>
  <si>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</si>
  <si>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</si>
  <si>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</si>
  <si>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</si>
  <si>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</si>
  <si>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</si>
  <si>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</si>
  <si>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</si>
  <si>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</si>
  <si>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</si>
  <si>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</si>
  <si>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</si>
  <si>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</si>
  <si>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</si>
  <si>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</si>
  <si>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</si>
  <si>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</si>
  <si>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</si>
  <si>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</si>
  <si>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</si>
  <si>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</si>
  <si>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</si>
  <si>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</si>
  <si>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</si>
  <si>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</si>
  <si>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</si>
  <si>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СПРАВКА ОБ ИСПОЛНЕНИИ КОНСОЛИДИРОВАННОГО БЮДЖЕТА МАМСКО-ЧУЙСКОГО РАЙОНА ЗА  апрель 2023 ГОДА 
</t>
  </si>
  <si>
    <t>10 мая2023г.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</si>
</sst>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abSelected="1" workbookViewId="0">
      <selection activeCell="H131" sqref="H131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487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D11+D116</f>
        <v>651564431.78999996</v>
      </c>
      <c r="E9" s="53">
        <f t="shared" si="0"/>
        <v>583543338.87</v>
      </c>
      <c r="F9" s="53">
        <f t="shared" si="0"/>
        <v>121569960</v>
      </c>
      <c r="G9" s="53">
        <f t="shared" si="0"/>
        <v>193400891.07999998</v>
      </c>
      <c r="H9" s="53">
        <f t="shared" si="0"/>
        <v>190868392.16999999</v>
      </c>
      <c r="I9" s="53">
        <f t="shared" si="0"/>
        <v>20350902.960000001</v>
      </c>
      <c r="J9" s="53">
        <f>G9/D9*100</f>
        <v>29.682542760764651</v>
      </c>
      <c r="K9" s="53">
        <f>H9/E9*100</f>
        <v>32.708520422768643</v>
      </c>
      <c r="L9" s="53">
        <f>I9/F9*100</f>
        <v>16.740075393625204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9" si="1">E11+F11</f>
        <v>96891740</v>
      </c>
      <c r="E11" s="53">
        <f>E12+E19+E25+E37+E45+E51+E61+E67+E74+E79+E109</f>
        <v>75359800</v>
      </c>
      <c r="F11" s="53">
        <f>F12+F19+F25+F37+F45+F51+F61+F67+F74+F79+F109</f>
        <v>21531940</v>
      </c>
      <c r="G11" s="53">
        <f t="shared" ref="G11:G102" si="2">H11+I11</f>
        <v>18831748.280000001</v>
      </c>
      <c r="H11" s="53">
        <f>H12+H19+H25+H37+H45+H51+H61+H67+H74+H79+H109</f>
        <v>16052352.690000001</v>
      </c>
      <c r="I11" s="53">
        <f>I12+I19+I25+I37+I45+I51+I61+I67+I74+I79+I109</f>
        <v>2779395.5900000003</v>
      </c>
      <c r="J11" s="53">
        <f t="shared" ref="J11:L47" si="3">G11/D11*100</f>
        <v>19.435865513407027</v>
      </c>
      <c r="K11" s="53">
        <f t="shared" ref="K11:L47" si="4">H11/E11*100</f>
        <v>21.300949166531762</v>
      </c>
      <c r="L11" s="53">
        <f t="shared" ref="L11:L47" si="5">I11/F11*100</f>
        <v>12.908245100069943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7687284.3999999994</v>
      </c>
      <c r="H12" s="49">
        <f>H13</f>
        <v>5836791.4299999997</v>
      </c>
      <c r="I12" s="49">
        <f>I13</f>
        <v>1850492.97</v>
      </c>
      <c r="J12" s="53">
        <f t="shared" si="3"/>
        <v>11.221166304173295</v>
      </c>
      <c r="K12" s="53">
        <f t="shared" si="4"/>
        <v>11.267937123552123</v>
      </c>
      <c r="L12" s="53">
        <f t="shared" si="5"/>
        <v>11.076153528461125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E14+E15+E16+E17+E18</f>
        <v>51800000</v>
      </c>
      <c r="F13" s="26">
        <f>F14+F15+F16+F17+F18</f>
        <v>16707000</v>
      </c>
      <c r="G13" s="20">
        <f t="shared" si="2"/>
        <v>7687284.3999999994</v>
      </c>
      <c r="H13" s="26">
        <f>H14+H15+H16+H17+H18</f>
        <v>5836791.4299999997</v>
      </c>
      <c r="I13" s="26">
        <f>I14+I15+I16+I17+I18</f>
        <v>1850492.97</v>
      </c>
      <c r="J13" s="20">
        <f t="shared" si="3"/>
        <v>11.221166304173295</v>
      </c>
      <c r="K13" s="20">
        <f t="shared" si="4"/>
        <v>11.267937123552123</v>
      </c>
      <c r="L13" s="20">
        <f t="shared" si="5"/>
        <v>11.076153528461125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7599865.9199999999</v>
      </c>
      <c r="H14" s="26">
        <v>5771378.8899999997</v>
      </c>
      <c r="I14" s="26">
        <v>1828487.03</v>
      </c>
      <c r="J14" s="20">
        <f t="shared" si="3"/>
        <v>11.202962823196438</v>
      </c>
      <c r="K14" s="20">
        <f t="shared" si="4"/>
        <v>11.279935287794391</v>
      </c>
      <c r="L14" s="20">
        <f t="shared" si="5"/>
        <v>10.966754813170995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-4833.7299999999996</v>
      </c>
      <c r="H15" s="26">
        <v>-3661.92</v>
      </c>
      <c r="I15" s="26">
        <v>-1171.81</v>
      </c>
      <c r="J15" s="20">
        <f t="shared" si="3"/>
        <v>-8.1927627118644057</v>
      </c>
      <c r="K15" s="20">
        <f t="shared" si="4"/>
        <v>-6.6580363636363629</v>
      </c>
      <c r="L15" s="20">
        <f t="shared" si="5"/>
        <v>-29.295249999999999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-1161.82</v>
      </c>
      <c r="H16" s="26">
        <v>-880.17</v>
      </c>
      <c r="I16" s="26">
        <v>-281.64999999999998</v>
      </c>
      <c r="J16" s="20">
        <f t="shared" si="3"/>
        <v>-1.6597428571428572</v>
      </c>
      <c r="K16" s="20">
        <f t="shared" si="4"/>
        <v>-1.4669499999999998</v>
      </c>
      <c r="L16" s="20">
        <f t="shared" si="5"/>
        <v>-2.8165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25">
      <c r="A18" s="120" t="s">
        <v>466</v>
      </c>
      <c r="B18" s="24" t="s">
        <v>19</v>
      </c>
      <c r="C18" s="25" t="s">
        <v>459</v>
      </c>
      <c r="D18" s="26">
        <f>E18+F18</f>
        <v>520000</v>
      </c>
      <c r="E18" s="26">
        <v>500000</v>
      </c>
      <c r="F18" s="26">
        <v>20000</v>
      </c>
      <c r="G18" s="20">
        <v>52116.3</v>
      </c>
      <c r="H18" s="26">
        <v>69954.63</v>
      </c>
      <c r="I18" s="26">
        <v>23459.4</v>
      </c>
      <c r="J18" s="20">
        <f t="shared" si="3"/>
        <v>10.022365384615386</v>
      </c>
      <c r="K18" s="20">
        <f t="shared" si="4"/>
        <v>13.990926</v>
      </c>
      <c r="L18" s="20">
        <f t="shared" si="5"/>
        <v>117.29700000000001</v>
      </c>
      <c r="M18" s="7"/>
    </row>
    <row r="19" spans="1:13" ht="63" x14ac:dyDescent="0.25">
      <c r="A19" s="113" t="s">
        <v>37</v>
      </c>
      <c r="B19" s="47" t="s">
        <v>19</v>
      </c>
      <c r="C19" s="48" t="s">
        <v>38</v>
      </c>
      <c r="D19" s="49">
        <f t="shared" si="1"/>
        <v>2494140</v>
      </c>
      <c r="E19" s="49">
        <f>E20</f>
        <v>0</v>
      </c>
      <c r="F19" s="49">
        <f>F20</f>
        <v>2494140</v>
      </c>
      <c r="G19" s="53">
        <f t="shared" si="2"/>
        <v>899161.4</v>
      </c>
      <c r="H19" s="49">
        <f>H20</f>
        <v>0</v>
      </c>
      <c r="I19" s="49">
        <f>I20</f>
        <v>899161.4</v>
      </c>
      <c r="J19" s="53">
        <f t="shared" si="3"/>
        <v>36.050959448948333</v>
      </c>
      <c r="K19" s="53" t="e">
        <f t="shared" si="4"/>
        <v>#DIV/0!</v>
      </c>
      <c r="L19" s="53">
        <f t="shared" si="5"/>
        <v>36.050959448948333</v>
      </c>
      <c r="M19" s="7"/>
    </row>
    <row r="20" spans="1:13" ht="47.25" x14ac:dyDescent="0.25">
      <c r="A20" s="111" t="s">
        <v>39</v>
      </c>
      <c r="B20" s="24" t="s">
        <v>19</v>
      </c>
      <c r="C20" s="25" t="s">
        <v>40</v>
      </c>
      <c r="D20" s="26">
        <f t="shared" si="1"/>
        <v>2494140</v>
      </c>
      <c r="E20" s="26">
        <f>SUM(E21:E24)</f>
        <v>0</v>
      </c>
      <c r="F20" s="26">
        <f>SUM(F21:F24)</f>
        <v>2494140</v>
      </c>
      <c r="G20" s="20">
        <f t="shared" si="2"/>
        <v>899161.4</v>
      </c>
      <c r="H20" s="26">
        <f>SUM(H21:H24)</f>
        <v>0</v>
      </c>
      <c r="I20" s="26">
        <f>SUM(I21:I24)</f>
        <v>899161.4</v>
      </c>
      <c r="J20" s="20">
        <f t="shared" si="3"/>
        <v>36.050959448948333</v>
      </c>
      <c r="K20" s="20" t="e">
        <f t="shared" si="4"/>
        <v>#DIV/0!</v>
      </c>
      <c r="L20" s="20">
        <f t="shared" si="5"/>
        <v>36.050959448948333</v>
      </c>
      <c r="M20" s="7"/>
    </row>
    <row r="21" spans="1:13" ht="126" x14ac:dyDescent="0.25">
      <c r="A21" s="111" t="s">
        <v>41</v>
      </c>
      <c r="B21" s="24" t="s">
        <v>19</v>
      </c>
      <c r="C21" s="25" t="s">
        <v>42</v>
      </c>
      <c r="D21" s="26">
        <f t="shared" si="1"/>
        <v>1181350</v>
      </c>
      <c r="E21" s="26"/>
      <c r="F21" s="26">
        <v>1181350</v>
      </c>
      <c r="G21" s="20">
        <f t="shared" si="2"/>
        <v>462151.06</v>
      </c>
      <c r="H21" s="26"/>
      <c r="I21" s="26">
        <v>462151.06</v>
      </c>
      <c r="J21" s="20">
        <f t="shared" si="3"/>
        <v>39.120587463495156</v>
      </c>
      <c r="K21" s="20" t="e">
        <f t="shared" si="4"/>
        <v>#DIV/0!</v>
      </c>
      <c r="L21" s="20">
        <f t="shared" si="5"/>
        <v>39.120587463495156</v>
      </c>
      <c r="M21" s="7"/>
    </row>
    <row r="22" spans="1:13" ht="157.5" x14ac:dyDescent="0.25">
      <c r="A22" s="111" t="s">
        <v>43</v>
      </c>
      <c r="B22" s="24" t="s">
        <v>19</v>
      </c>
      <c r="C22" s="25" t="s">
        <v>44</v>
      </c>
      <c r="D22" s="26">
        <f t="shared" si="1"/>
        <v>8230</v>
      </c>
      <c r="E22" s="26"/>
      <c r="F22" s="26">
        <v>8230</v>
      </c>
      <c r="G22" s="20">
        <f t="shared" si="2"/>
        <v>2121.96</v>
      </c>
      <c r="H22" s="26"/>
      <c r="I22" s="26">
        <v>2121.96</v>
      </c>
      <c r="J22" s="20">
        <f t="shared" si="3"/>
        <v>25.783232077764279</v>
      </c>
      <c r="K22" s="20" t="e">
        <f t="shared" si="4"/>
        <v>#DIV/0!</v>
      </c>
      <c r="L22" s="20">
        <f t="shared" si="5"/>
        <v>25.783232077764279</v>
      </c>
      <c r="M22" s="7"/>
    </row>
    <row r="23" spans="1:13" ht="126" x14ac:dyDescent="0.25">
      <c r="A23" s="111" t="s">
        <v>45</v>
      </c>
      <c r="B23" s="24" t="s">
        <v>19</v>
      </c>
      <c r="C23" s="25" t="s">
        <v>46</v>
      </c>
      <c r="D23" s="26">
        <f t="shared" si="1"/>
        <v>1460340</v>
      </c>
      <c r="E23" s="26"/>
      <c r="F23" s="26">
        <v>1460340</v>
      </c>
      <c r="G23" s="20">
        <f t="shared" si="2"/>
        <v>492129.48</v>
      </c>
      <c r="H23" s="26"/>
      <c r="I23" s="26">
        <v>492129.48</v>
      </c>
      <c r="J23" s="20">
        <f t="shared" si="3"/>
        <v>33.699650766259907</v>
      </c>
      <c r="K23" s="20" t="e">
        <f t="shared" si="4"/>
        <v>#DIV/0!</v>
      </c>
      <c r="L23" s="20">
        <f t="shared" si="5"/>
        <v>33.699650766259907</v>
      </c>
      <c r="M23" s="7"/>
    </row>
    <row r="24" spans="1:13" ht="126" x14ac:dyDescent="0.25">
      <c r="A24" s="111" t="s">
        <v>47</v>
      </c>
      <c r="B24" s="24" t="s">
        <v>19</v>
      </c>
      <c r="C24" s="25" t="s">
        <v>48</v>
      </c>
      <c r="D24" s="26">
        <f t="shared" si="1"/>
        <v>-155780</v>
      </c>
      <c r="E24" s="26"/>
      <c r="F24" s="26">
        <v>-155780</v>
      </c>
      <c r="G24" s="20">
        <f t="shared" si="2"/>
        <v>-57241.1</v>
      </c>
      <c r="H24" s="26">
        <v>0</v>
      </c>
      <c r="I24" s="26">
        <v>-57241.1</v>
      </c>
      <c r="J24" s="20">
        <f t="shared" si="3"/>
        <v>36.74483245602773</v>
      </c>
      <c r="K24" s="20" t="e">
        <f t="shared" si="4"/>
        <v>#DIV/0!</v>
      </c>
      <c r="L24" s="20">
        <f t="shared" si="5"/>
        <v>36.74483245602773</v>
      </c>
      <c r="M24" s="7"/>
    </row>
    <row r="25" spans="1:13" ht="31.5" x14ac:dyDescent="0.25">
      <c r="A25" s="113" t="s">
        <v>49</v>
      </c>
      <c r="B25" s="47" t="s">
        <v>19</v>
      </c>
      <c r="C25" s="48" t="s">
        <v>50</v>
      </c>
      <c r="D25" s="49">
        <f t="shared" si="1"/>
        <v>2590000</v>
      </c>
      <c r="E25" s="49">
        <f>E26+E32+E35</f>
        <v>2590000</v>
      </c>
      <c r="F25" s="49">
        <f>F26+F32+F35</f>
        <v>0</v>
      </c>
      <c r="G25" s="53">
        <f t="shared" si="2"/>
        <v>2741474.3500000006</v>
      </c>
      <c r="H25" s="49">
        <f>H26+H32+H35</f>
        <v>2741474.3500000006</v>
      </c>
      <c r="I25" s="49">
        <f>I26+I32+I35</f>
        <v>0</v>
      </c>
      <c r="J25" s="53">
        <f t="shared" si="3"/>
        <v>105.84843050193051</v>
      </c>
      <c r="K25" s="53">
        <f t="shared" si="4"/>
        <v>105.84843050193051</v>
      </c>
      <c r="L25" s="53" t="e">
        <f t="shared" si="5"/>
        <v>#DIV/0!</v>
      </c>
      <c r="M25" s="7"/>
    </row>
    <row r="26" spans="1:13" ht="47.25" x14ac:dyDescent="0.25">
      <c r="A26" s="111" t="s">
        <v>310</v>
      </c>
      <c r="B26" s="24" t="s">
        <v>19</v>
      </c>
      <c r="C26" s="25" t="s">
        <v>311</v>
      </c>
      <c r="D26" s="26">
        <f t="shared" si="1"/>
        <v>1915000</v>
      </c>
      <c r="E26" s="26">
        <f>SUM(E27:E31)</f>
        <v>1915000</v>
      </c>
      <c r="F26" s="26">
        <f>SUM(F27:F31)</f>
        <v>0</v>
      </c>
      <c r="G26" s="20">
        <f t="shared" si="2"/>
        <v>2307408.6500000004</v>
      </c>
      <c r="H26" s="26">
        <f>SUM(H27:H31)</f>
        <v>2307408.6500000004</v>
      </c>
      <c r="I26" s="26">
        <v>0</v>
      </c>
      <c r="J26" s="20">
        <f t="shared" si="3"/>
        <v>120.4913133159269</v>
      </c>
      <c r="K26" s="20">
        <f t="shared" si="4"/>
        <v>120.4913133159269</v>
      </c>
      <c r="L26" s="20" t="e">
        <f t="shared" si="5"/>
        <v>#DIV/0!</v>
      </c>
      <c r="M26" s="7"/>
    </row>
    <row r="27" spans="1:13" ht="63" x14ac:dyDescent="0.25">
      <c r="A27" s="111" t="s">
        <v>305</v>
      </c>
      <c r="B27" s="24" t="s">
        <v>19</v>
      </c>
      <c r="C27" s="25" t="s">
        <v>306</v>
      </c>
      <c r="D27" s="26">
        <f t="shared" si="1"/>
        <v>715000</v>
      </c>
      <c r="E27" s="26">
        <v>715000</v>
      </c>
      <c r="F27" s="26">
        <v>0</v>
      </c>
      <c r="G27" s="20">
        <f t="shared" si="2"/>
        <v>1169920.32</v>
      </c>
      <c r="H27" s="26">
        <v>1169920.32</v>
      </c>
      <c r="I27" s="26">
        <v>0</v>
      </c>
      <c r="J27" s="20">
        <f t="shared" si="3"/>
        <v>163.62521958041958</v>
      </c>
      <c r="K27" s="20">
        <f t="shared" si="4"/>
        <v>163.62521958041958</v>
      </c>
      <c r="L27" s="20" t="e">
        <f t="shared" si="5"/>
        <v>#DIV/0!</v>
      </c>
      <c r="M27" s="7"/>
    </row>
    <row r="28" spans="1:13" ht="63" x14ac:dyDescent="0.25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.75" x14ac:dyDescent="0.25">
      <c r="A29" s="111" t="s">
        <v>307</v>
      </c>
      <c r="B29" s="24" t="s">
        <v>19</v>
      </c>
      <c r="C29" s="25" t="s">
        <v>341</v>
      </c>
      <c r="D29" s="26">
        <f t="shared" si="1"/>
        <v>1200000</v>
      </c>
      <c r="E29" s="26">
        <v>1200000</v>
      </c>
      <c r="F29" s="26">
        <v>0</v>
      </c>
      <c r="G29" s="20">
        <f t="shared" si="2"/>
        <v>1137488.33</v>
      </c>
      <c r="H29" s="26">
        <v>1137488.33</v>
      </c>
      <c r="I29" s="26">
        <v>0</v>
      </c>
      <c r="J29" s="20">
        <f t="shared" si="3"/>
        <v>94.790694166666682</v>
      </c>
      <c r="K29" s="20">
        <f t="shared" si="4"/>
        <v>94.790694166666682</v>
      </c>
      <c r="L29" s="20" t="e">
        <f t="shared" si="5"/>
        <v>#DIV/0!</v>
      </c>
      <c r="M29" s="7"/>
    </row>
    <row r="30" spans="1:13" ht="78.75" x14ac:dyDescent="0.25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5" x14ac:dyDescent="0.25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-106268.29</v>
      </c>
      <c r="H32" s="26">
        <f>H33+H34</f>
        <v>-106268.29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5" x14ac:dyDescent="0.25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-106268.29</v>
      </c>
      <c r="H33" s="26">
        <v>-106268.29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75" x14ac:dyDescent="0.25">
      <c r="A34" s="121" t="s">
        <v>468</v>
      </c>
      <c r="B34" s="24" t="s">
        <v>19</v>
      </c>
      <c r="C34" s="25" t="s">
        <v>467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25">
      <c r="A35" s="111" t="s">
        <v>479</v>
      </c>
      <c r="B35" s="24" t="s">
        <v>19</v>
      </c>
      <c r="C35" s="25" t="s">
        <v>347</v>
      </c>
      <c r="D35" s="26">
        <f t="shared" si="1"/>
        <v>675000</v>
      </c>
      <c r="E35" s="26">
        <f>E36</f>
        <v>675000</v>
      </c>
      <c r="F35" s="26">
        <f>F36</f>
        <v>0</v>
      </c>
      <c r="G35" s="20">
        <f t="shared" si="2"/>
        <v>540333.99</v>
      </c>
      <c r="H35" s="26">
        <f>H36</f>
        <v>540333.99</v>
      </c>
      <c r="I35" s="26">
        <f>I36</f>
        <v>0</v>
      </c>
      <c r="J35" s="20"/>
      <c r="K35" s="20"/>
      <c r="L35" s="20"/>
      <c r="M35" s="7"/>
    </row>
    <row r="36" spans="1:13" ht="67.5" customHeight="1" x14ac:dyDescent="0.25">
      <c r="A36" s="111" t="s">
        <v>480</v>
      </c>
      <c r="B36" s="24" t="s">
        <v>19</v>
      </c>
      <c r="C36" s="25" t="s">
        <v>346</v>
      </c>
      <c r="D36" s="26">
        <f>E36+F36</f>
        <v>675000</v>
      </c>
      <c r="E36" s="26">
        <v>675000</v>
      </c>
      <c r="F36" s="26"/>
      <c r="G36" s="20">
        <f>H36+I36</f>
        <v>540333.99</v>
      </c>
      <c r="H36" s="26">
        <v>540333.99</v>
      </c>
      <c r="I36" s="26"/>
      <c r="J36" s="20">
        <f t="shared" si="3"/>
        <v>80.049479999999988</v>
      </c>
      <c r="K36" s="20"/>
      <c r="L36" s="20"/>
      <c r="M36" s="7"/>
    </row>
    <row r="37" spans="1:13" ht="15.75" x14ac:dyDescent="0.25">
      <c r="A37" s="112" t="s">
        <v>54</v>
      </c>
      <c r="B37" s="47" t="s">
        <v>19</v>
      </c>
      <c r="C37" s="48" t="s">
        <v>55</v>
      </c>
      <c r="D37" s="49">
        <f t="shared" si="1"/>
        <v>1110000</v>
      </c>
      <c r="E37" s="49">
        <f>E38+E41</f>
        <v>0</v>
      </c>
      <c r="F37" s="49">
        <f>F38+F41</f>
        <v>1110000</v>
      </c>
      <c r="G37" s="53">
        <f t="shared" si="2"/>
        <v>-202227.55000000002</v>
      </c>
      <c r="H37" s="49">
        <f>H38+H41</f>
        <v>10.52</v>
      </c>
      <c r="I37" s="49">
        <f>I38+I41</f>
        <v>-202238.07</v>
      </c>
      <c r="J37" s="53">
        <f t="shared" si="3"/>
        <v>-18.218698198198201</v>
      </c>
      <c r="K37" s="53" t="e">
        <f t="shared" si="4"/>
        <v>#DIV/0!</v>
      </c>
      <c r="L37" s="53">
        <f t="shared" si="5"/>
        <v>-18.219645945945949</v>
      </c>
      <c r="M37" s="7"/>
    </row>
    <row r="38" spans="1:13" ht="15.75" x14ac:dyDescent="0.25">
      <c r="A38" s="114" t="s">
        <v>56</v>
      </c>
      <c r="B38" s="24" t="s">
        <v>19</v>
      </c>
      <c r="C38" s="25" t="s">
        <v>57</v>
      </c>
      <c r="D38" s="26">
        <f t="shared" si="1"/>
        <v>601000</v>
      </c>
      <c r="E38" s="26">
        <f>E40+E39</f>
        <v>0</v>
      </c>
      <c r="F38" s="26">
        <f>F40</f>
        <v>601000</v>
      </c>
      <c r="G38" s="53">
        <f t="shared" si="2"/>
        <v>-258812.62</v>
      </c>
      <c r="H38" s="26">
        <f>H40+H39</f>
        <v>0</v>
      </c>
      <c r="I38" s="26">
        <f>I40</f>
        <v>-258812.62</v>
      </c>
      <c r="J38" s="20">
        <f t="shared" si="3"/>
        <v>-43.063663893510814</v>
      </c>
      <c r="K38" s="20" t="e">
        <f t="shared" si="4"/>
        <v>#DIV/0!</v>
      </c>
      <c r="L38" s="20">
        <f t="shared" si="5"/>
        <v>-43.063663893510814</v>
      </c>
      <c r="M38" s="7"/>
    </row>
    <row r="39" spans="1:13" ht="78.75" x14ac:dyDescent="0.25">
      <c r="A39" s="114" t="s">
        <v>445</v>
      </c>
      <c r="B39" s="24"/>
      <c r="C39" s="25" t="s">
        <v>443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.75" x14ac:dyDescent="0.25">
      <c r="A40" s="114" t="s">
        <v>58</v>
      </c>
      <c r="B40" s="24" t="s">
        <v>19</v>
      </c>
      <c r="C40" s="25" t="s">
        <v>444</v>
      </c>
      <c r="D40" s="26">
        <f t="shared" si="1"/>
        <v>601000</v>
      </c>
      <c r="E40" s="26"/>
      <c r="F40" s="26">
        <v>601000</v>
      </c>
      <c r="G40" s="20">
        <f t="shared" si="2"/>
        <v>-258812.62</v>
      </c>
      <c r="H40" s="26"/>
      <c r="I40" s="26">
        <v>-258812.62</v>
      </c>
      <c r="J40" s="20">
        <f t="shared" si="3"/>
        <v>-43.063663893510814</v>
      </c>
      <c r="K40" s="20" t="e">
        <f t="shared" si="4"/>
        <v>#DIV/0!</v>
      </c>
      <c r="L40" s="20">
        <f t="shared" si="5"/>
        <v>-43.063663893510814</v>
      </c>
      <c r="M40" s="7"/>
    </row>
    <row r="41" spans="1:13" ht="15.75" x14ac:dyDescent="0.25">
      <c r="A41" s="114" t="s">
        <v>59</v>
      </c>
      <c r="B41" s="24" t="s">
        <v>19</v>
      </c>
      <c r="C41" s="25" t="s">
        <v>60</v>
      </c>
      <c r="D41" s="26">
        <f t="shared" si="1"/>
        <v>509000</v>
      </c>
      <c r="E41" s="26">
        <f>E42+E43+E44</f>
        <v>0</v>
      </c>
      <c r="F41" s="26">
        <f>F42+F44</f>
        <v>509000</v>
      </c>
      <c r="G41" s="20">
        <f t="shared" si="2"/>
        <v>56585.07</v>
      </c>
      <c r="H41" s="26">
        <f>H42+H43+H44</f>
        <v>10.52</v>
      </c>
      <c r="I41" s="26">
        <f>I42+I44+I43</f>
        <v>56574.55</v>
      </c>
      <c r="J41" s="20">
        <f t="shared" si="3"/>
        <v>11.116909626719057</v>
      </c>
      <c r="K41" s="20" t="e">
        <f t="shared" si="4"/>
        <v>#DIV/0!</v>
      </c>
      <c r="L41" s="20">
        <f t="shared" si="5"/>
        <v>11.114842829076622</v>
      </c>
      <c r="M41" s="7"/>
    </row>
    <row r="42" spans="1:13" ht="63" x14ac:dyDescent="0.25">
      <c r="A42" s="114" t="s">
        <v>61</v>
      </c>
      <c r="B42" s="24" t="s">
        <v>19</v>
      </c>
      <c r="C42" s="25" t="s">
        <v>469</v>
      </c>
      <c r="D42" s="26">
        <f t="shared" si="1"/>
        <v>401000</v>
      </c>
      <c r="E42" s="26"/>
      <c r="F42" s="26">
        <v>401000</v>
      </c>
      <c r="G42" s="20">
        <f t="shared" si="2"/>
        <v>12909</v>
      </c>
      <c r="H42" s="26"/>
      <c r="I42" s="26">
        <v>12909</v>
      </c>
      <c r="J42" s="20">
        <f t="shared" si="3"/>
        <v>3.2192019950124688</v>
      </c>
      <c r="K42" s="20" t="e">
        <f t="shared" si="4"/>
        <v>#DIV/0!</v>
      </c>
      <c r="L42" s="20">
        <f t="shared" si="5"/>
        <v>3.2192019950124688</v>
      </c>
      <c r="M42" s="7"/>
    </row>
    <row r="43" spans="1:13" ht="63.75" customHeight="1" x14ac:dyDescent="0.25">
      <c r="A43" s="114" t="s">
        <v>457</v>
      </c>
      <c r="B43" s="24" t="s">
        <v>19</v>
      </c>
      <c r="C43" s="25" t="s">
        <v>454</v>
      </c>
      <c r="D43" s="26">
        <f t="shared" si="1"/>
        <v>0</v>
      </c>
      <c r="E43" s="26"/>
      <c r="F43" s="26"/>
      <c r="G43" s="20">
        <f t="shared" si="2"/>
        <v>4769</v>
      </c>
      <c r="H43" s="26">
        <v>10</v>
      </c>
      <c r="I43" s="26">
        <v>4759</v>
      </c>
      <c r="J43" s="20" t="e">
        <f t="shared" si="3"/>
        <v>#DIV/0!</v>
      </c>
      <c r="K43" s="20"/>
      <c r="L43" s="20"/>
      <c r="M43" s="7"/>
    </row>
    <row r="44" spans="1:13" ht="63" x14ac:dyDescent="0.25">
      <c r="A44" s="114" t="s">
        <v>62</v>
      </c>
      <c r="B44" s="24" t="s">
        <v>19</v>
      </c>
      <c r="C44" s="25" t="s">
        <v>336</v>
      </c>
      <c r="D44" s="26">
        <f t="shared" si="1"/>
        <v>108000</v>
      </c>
      <c r="E44" s="26"/>
      <c r="F44" s="26">
        <v>108000</v>
      </c>
      <c r="G44" s="20">
        <f t="shared" si="2"/>
        <v>38907.07</v>
      </c>
      <c r="H44" s="26">
        <v>0.52</v>
      </c>
      <c r="I44" s="26">
        <v>38906.550000000003</v>
      </c>
      <c r="J44" s="20">
        <f t="shared" si="3"/>
        <v>36.025064814814819</v>
      </c>
      <c r="K44" s="20" t="e">
        <f t="shared" si="4"/>
        <v>#DIV/0!</v>
      </c>
      <c r="L44" s="20">
        <f t="shared" si="5"/>
        <v>36.024583333333339</v>
      </c>
      <c r="M44" s="7"/>
    </row>
    <row r="45" spans="1:13" ht="15.75" x14ac:dyDescent="0.25">
      <c r="A45" s="115" t="s">
        <v>63</v>
      </c>
      <c r="B45" s="47" t="s">
        <v>19</v>
      </c>
      <c r="C45" s="48" t="s">
        <v>64</v>
      </c>
      <c r="D45" s="49">
        <f t="shared" si="1"/>
        <v>458000</v>
      </c>
      <c r="E45" s="49">
        <f>E46+E48</f>
        <v>458000</v>
      </c>
      <c r="F45" s="49">
        <f>F46+F48</f>
        <v>0</v>
      </c>
      <c r="G45" s="53">
        <f t="shared" si="2"/>
        <v>127018.5</v>
      </c>
      <c r="H45" s="49">
        <f>H46+H48</f>
        <v>127018.5</v>
      </c>
      <c r="I45" s="49">
        <f>I46+I48</f>
        <v>0</v>
      </c>
      <c r="J45" s="53">
        <f t="shared" si="3"/>
        <v>27.733296943231441</v>
      </c>
      <c r="K45" s="53">
        <f t="shared" si="4"/>
        <v>27.733296943231441</v>
      </c>
      <c r="L45" s="53" t="e">
        <f t="shared" si="5"/>
        <v>#DIV/0!</v>
      </c>
      <c r="M45" s="7"/>
    </row>
    <row r="46" spans="1:13" ht="47.25" x14ac:dyDescent="0.25">
      <c r="A46" s="114" t="s">
        <v>65</v>
      </c>
      <c r="B46" s="24" t="s">
        <v>19</v>
      </c>
      <c r="C46" s="25" t="s">
        <v>66</v>
      </c>
      <c r="D46" s="26">
        <f t="shared" si="1"/>
        <v>458000</v>
      </c>
      <c r="E46" s="26">
        <f>E47</f>
        <v>458000</v>
      </c>
      <c r="F46" s="26">
        <f>F47</f>
        <v>0</v>
      </c>
      <c r="G46" s="20">
        <f t="shared" si="2"/>
        <v>127018.5</v>
      </c>
      <c r="H46" s="26">
        <f>H47</f>
        <v>127018.5</v>
      </c>
      <c r="I46" s="26">
        <f>I47</f>
        <v>0</v>
      </c>
      <c r="J46" s="20">
        <f t="shared" si="3"/>
        <v>27.733296943231441</v>
      </c>
      <c r="K46" s="20">
        <f t="shared" si="4"/>
        <v>27.733296943231441</v>
      </c>
      <c r="L46" s="20" t="e">
        <f t="shared" si="5"/>
        <v>#DIV/0!</v>
      </c>
      <c r="M46" s="7"/>
    </row>
    <row r="47" spans="1:13" ht="78.75" x14ac:dyDescent="0.25">
      <c r="A47" s="114" t="s">
        <v>67</v>
      </c>
      <c r="B47" s="24" t="s">
        <v>19</v>
      </c>
      <c r="C47" s="25" t="s">
        <v>68</v>
      </c>
      <c r="D47" s="26">
        <f t="shared" si="1"/>
        <v>458000</v>
      </c>
      <c r="E47" s="26">
        <v>458000</v>
      </c>
      <c r="F47" s="26"/>
      <c r="G47" s="20">
        <f t="shared" si="2"/>
        <v>127018.5</v>
      </c>
      <c r="H47" s="26">
        <v>127018.5</v>
      </c>
      <c r="I47" s="26"/>
      <c r="J47" s="20">
        <f t="shared" si="3"/>
        <v>27.733296943231441</v>
      </c>
      <c r="K47" s="20">
        <f t="shared" si="4"/>
        <v>27.733296943231441</v>
      </c>
      <c r="L47" s="20" t="e">
        <f t="shared" si="5"/>
        <v>#DIV/0!</v>
      </c>
      <c r="M47" s="7"/>
    </row>
    <row r="48" spans="1:13" ht="63" x14ac:dyDescent="0.25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10.25" x14ac:dyDescent="0.25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6" x14ac:dyDescent="0.25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.75" x14ac:dyDescent="0.25">
      <c r="A51" s="115" t="s">
        <v>75</v>
      </c>
      <c r="B51" s="47" t="s">
        <v>19</v>
      </c>
      <c r="C51" s="48" t="s">
        <v>76</v>
      </c>
      <c r="D51" s="49">
        <f t="shared" si="1"/>
        <v>3846400</v>
      </c>
      <c r="E51" s="49">
        <f t="shared" ref="E51:I51" si="9">E52</f>
        <v>2694600</v>
      </c>
      <c r="F51" s="49">
        <f t="shared" si="9"/>
        <v>1151800</v>
      </c>
      <c r="G51" s="53">
        <f t="shared" si="2"/>
        <v>561419.57999999996</v>
      </c>
      <c r="H51" s="49">
        <f t="shared" si="9"/>
        <v>377266.05999999994</v>
      </c>
      <c r="I51" s="49">
        <f t="shared" si="9"/>
        <v>184153.52000000002</v>
      </c>
      <c r="J51" s="53">
        <f t="shared" si="6"/>
        <v>14.595974937603993</v>
      </c>
      <c r="K51" s="53">
        <f t="shared" si="7"/>
        <v>14.000818674385807</v>
      </c>
      <c r="L51" s="53">
        <f t="shared" si="8"/>
        <v>15.988324361868381</v>
      </c>
      <c r="M51" s="7"/>
    </row>
    <row r="52" spans="1:13" ht="141.75" x14ac:dyDescent="0.25">
      <c r="A52" s="114" t="s">
        <v>77</v>
      </c>
      <c r="B52" s="24" t="s">
        <v>19</v>
      </c>
      <c r="C52" s="25" t="s">
        <v>78</v>
      </c>
      <c r="D52" s="26">
        <f t="shared" si="1"/>
        <v>3846400</v>
      </c>
      <c r="E52" s="26">
        <f>E53+E57</f>
        <v>2694600</v>
      </c>
      <c r="F52" s="26">
        <f>F53+F57+F56</f>
        <v>1151800</v>
      </c>
      <c r="G52" s="20">
        <f>H52+I52</f>
        <v>561419.57999999996</v>
      </c>
      <c r="H52" s="26">
        <f>H53+H57+H60</f>
        <v>377266.05999999994</v>
      </c>
      <c r="I52" s="26">
        <f>I53+I57+I56</f>
        <v>184153.52000000002</v>
      </c>
      <c r="J52" s="20">
        <f t="shared" si="6"/>
        <v>14.595974937603993</v>
      </c>
      <c r="K52" s="20">
        <f t="shared" si="7"/>
        <v>14.000818674385807</v>
      </c>
      <c r="L52" s="20">
        <f t="shared" si="8"/>
        <v>15.988324361868381</v>
      </c>
      <c r="M52" s="7"/>
    </row>
    <row r="53" spans="1:13" ht="110.25" x14ac:dyDescent="0.25">
      <c r="A53" s="114" t="s">
        <v>79</v>
      </c>
      <c r="B53" s="24" t="s">
        <v>19</v>
      </c>
      <c r="C53" s="25" t="s">
        <v>80</v>
      </c>
      <c r="D53" s="26">
        <f t="shared" si="1"/>
        <v>1046000</v>
      </c>
      <c r="E53" s="26">
        <f t="shared" ref="E53:F53" si="10">SUM(E54:E55)</f>
        <v>705000</v>
      </c>
      <c r="F53" s="26">
        <f t="shared" si="10"/>
        <v>341000</v>
      </c>
      <c r="G53" s="20">
        <f t="shared" ref="G53:G59" si="11">H53+I53</f>
        <v>281594.67</v>
      </c>
      <c r="H53" s="26">
        <f>SUM(H54:H55)</f>
        <v>214469.25999999998</v>
      </c>
      <c r="I53" s="26">
        <f>I55</f>
        <v>67125.41</v>
      </c>
      <c r="J53" s="20">
        <f t="shared" si="6"/>
        <v>26.921096558317398</v>
      </c>
      <c r="K53" s="20">
        <f t="shared" si="7"/>
        <v>30.421171631205674</v>
      </c>
      <c r="L53" s="20">
        <f t="shared" si="8"/>
        <v>19.684870967741936</v>
      </c>
      <c r="M53" s="7"/>
    </row>
    <row r="54" spans="1:13" ht="141.75" x14ac:dyDescent="0.25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147343.82999999999</v>
      </c>
      <c r="H54" s="26">
        <v>147343.82999999999</v>
      </c>
      <c r="I54" s="26"/>
      <c r="J54" s="20">
        <f t="shared" si="6"/>
        <v>26.838584699453548</v>
      </c>
      <c r="K54" s="20">
        <f t="shared" si="7"/>
        <v>26.838584699453548</v>
      </c>
      <c r="L54" s="20" t="e">
        <f t="shared" si="8"/>
        <v>#DIV/0!</v>
      </c>
      <c r="M54" s="7"/>
    </row>
    <row r="55" spans="1:13" ht="126" x14ac:dyDescent="0.25">
      <c r="A55" s="114" t="s">
        <v>83</v>
      </c>
      <c r="B55" s="24" t="s">
        <v>19</v>
      </c>
      <c r="C55" s="25" t="s">
        <v>84</v>
      </c>
      <c r="D55" s="26">
        <f t="shared" si="1"/>
        <v>497000</v>
      </c>
      <c r="E55" s="26">
        <v>156000</v>
      </c>
      <c r="F55" s="26">
        <v>341000</v>
      </c>
      <c r="G55" s="20">
        <f t="shared" si="11"/>
        <v>134250.84</v>
      </c>
      <c r="H55" s="26">
        <v>67125.429999999993</v>
      </c>
      <c r="I55" s="26">
        <v>67125.41</v>
      </c>
      <c r="J55" s="20">
        <f t="shared" si="6"/>
        <v>27.012241448692155</v>
      </c>
      <c r="K55" s="20">
        <f t="shared" si="7"/>
        <v>43.029121794871791</v>
      </c>
      <c r="L55" s="20">
        <f t="shared" si="8"/>
        <v>19.684870967741936</v>
      </c>
      <c r="M55" s="7"/>
    </row>
    <row r="56" spans="1:13" ht="93.75" customHeight="1" x14ac:dyDescent="0.25">
      <c r="A56" s="116" t="s">
        <v>482</v>
      </c>
      <c r="B56" s="24" t="s">
        <v>19</v>
      </c>
      <c r="C56" s="25" t="s">
        <v>449</v>
      </c>
      <c r="D56" s="26">
        <f>E56+F56</f>
        <v>0</v>
      </c>
      <c r="E56" s="26"/>
      <c r="F56" s="26"/>
      <c r="G56" s="20">
        <f>I56</f>
        <v>21274</v>
      </c>
      <c r="H56" s="26"/>
      <c r="I56" s="26">
        <v>21274</v>
      </c>
      <c r="J56" s="26" t="e">
        <f t="shared" si="6"/>
        <v>#DIV/0!</v>
      </c>
      <c r="K56" s="20"/>
      <c r="L56" s="20"/>
      <c r="M56" s="7"/>
    </row>
    <row r="57" spans="1:13" ht="141.75" x14ac:dyDescent="0.25">
      <c r="A57" s="114" t="s">
        <v>85</v>
      </c>
      <c r="B57" s="24" t="s">
        <v>19</v>
      </c>
      <c r="C57" s="25" t="s">
        <v>86</v>
      </c>
      <c r="D57" s="26">
        <f t="shared" si="1"/>
        <v>2800400</v>
      </c>
      <c r="E57" s="26">
        <f>E58+E59</f>
        <v>1989600</v>
      </c>
      <c r="F57" s="26">
        <f>F58+F59</f>
        <v>810800</v>
      </c>
      <c r="G57" s="20">
        <f t="shared" si="11"/>
        <v>258550.90999999997</v>
      </c>
      <c r="H57" s="26">
        <f t="shared" ref="H57" si="12">SUM(H58:H59)</f>
        <v>162796.79999999999</v>
      </c>
      <c r="I57" s="26">
        <f>I59</f>
        <v>95754.11</v>
      </c>
      <c r="J57" s="26">
        <f>J58+J59</f>
        <v>19.992219450863281</v>
      </c>
      <c r="K57" s="20">
        <f t="shared" si="7"/>
        <v>8.1823884197828693</v>
      </c>
      <c r="L57" s="20">
        <f t="shared" si="8"/>
        <v>11.809831031080414</v>
      </c>
      <c r="M57" s="7"/>
    </row>
    <row r="58" spans="1:13" ht="110.25" x14ac:dyDescent="0.25">
      <c r="A58" s="114" t="s">
        <v>87</v>
      </c>
      <c r="B58" s="24" t="s">
        <v>19</v>
      </c>
      <c r="C58" s="25" t="s">
        <v>88</v>
      </c>
      <c r="D58" s="26">
        <f t="shared" si="1"/>
        <v>1989600</v>
      </c>
      <c r="E58" s="26">
        <v>1989600</v>
      </c>
      <c r="F58" s="26"/>
      <c r="G58" s="20">
        <f t="shared" si="11"/>
        <v>162796.79999999999</v>
      </c>
      <c r="H58" s="26">
        <v>162796.79999999999</v>
      </c>
      <c r="I58" s="26"/>
      <c r="J58" s="20">
        <f t="shared" si="6"/>
        <v>8.1823884197828693</v>
      </c>
      <c r="K58" s="20">
        <f t="shared" si="7"/>
        <v>8.1823884197828693</v>
      </c>
      <c r="L58" s="20" t="e">
        <f t="shared" si="8"/>
        <v>#DIV/0!</v>
      </c>
      <c r="M58" s="7"/>
    </row>
    <row r="59" spans="1:13" ht="110.25" x14ac:dyDescent="0.25">
      <c r="A59" s="114" t="s">
        <v>89</v>
      </c>
      <c r="B59" s="24" t="s">
        <v>19</v>
      </c>
      <c r="C59" s="25" t="s">
        <v>432</v>
      </c>
      <c r="D59" s="26">
        <f t="shared" si="1"/>
        <v>810800</v>
      </c>
      <c r="E59" s="26"/>
      <c r="F59" s="26">
        <v>810800</v>
      </c>
      <c r="G59" s="20">
        <f t="shared" si="11"/>
        <v>95754.11</v>
      </c>
      <c r="H59" s="26"/>
      <c r="I59" s="26">
        <v>95754.11</v>
      </c>
      <c r="J59" s="20">
        <f t="shared" si="6"/>
        <v>11.809831031080414</v>
      </c>
      <c r="K59" s="20" t="e">
        <f t="shared" si="7"/>
        <v>#DIV/0!</v>
      </c>
      <c r="L59" s="20">
        <f t="shared" si="8"/>
        <v>11.809831031080414</v>
      </c>
      <c r="M59" s="7"/>
    </row>
    <row r="60" spans="1:13" ht="313.5" customHeight="1" x14ac:dyDescent="0.25">
      <c r="A60" s="114" t="s">
        <v>440</v>
      </c>
      <c r="B60" s="24" t="s">
        <v>19</v>
      </c>
      <c r="C60" s="25" t="s">
        <v>439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5" x14ac:dyDescent="0.25">
      <c r="A61" s="115" t="s">
        <v>90</v>
      </c>
      <c r="B61" s="47" t="s">
        <v>19</v>
      </c>
      <c r="C61" s="48" t="s">
        <v>91</v>
      </c>
      <c r="D61" s="49">
        <f t="shared" si="1"/>
        <v>170000</v>
      </c>
      <c r="E61" s="49">
        <f>E62</f>
        <v>170000</v>
      </c>
      <c r="F61" s="49">
        <f>F62</f>
        <v>0</v>
      </c>
      <c r="G61" s="53">
        <f t="shared" si="2"/>
        <v>112345.12999999999</v>
      </c>
      <c r="H61" s="49">
        <f>H62</f>
        <v>112345.12999999999</v>
      </c>
      <c r="I61" s="49">
        <f>I62</f>
        <v>0</v>
      </c>
      <c r="J61" s="53">
        <f t="shared" si="6"/>
        <v>66.085370588235293</v>
      </c>
      <c r="K61" s="53">
        <f t="shared" si="7"/>
        <v>66.085370588235293</v>
      </c>
      <c r="L61" s="53" t="e">
        <f t="shared" si="8"/>
        <v>#DIV/0!</v>
      </c>
      <c r="M61" s="7"/>
    </row>
    <row r="62" spans="1:13" ht="31.5" x14ac:dyDescent="0.25">
      <c r="A62" s="114" t="s">
        <v>92</v>
      </c>
      <c r="B62" s="24" t="s">
        <v>19</v>
      </c>
      <c r="C62" s="25" t="s">
        <v>93</v>
      </c>
      <c r="D62" s="26">
        <f t="shared" si="1"/>
        <v>170000</v>
      </c>
      <c r="E62" s="26">
        <f>SUM(E63:E66)</f>
        <v>170000</v>
      </c>
      <c r="F62" s="26">
        <f>SUM(F63:F66)</f>
        <v>0</v>
      </c>
      <c r="G62" s="20">
        <f t="shared" si="2"/>
        <v>112345.12999999999</v>
      </c>
      <c r="H62" s="26">
        <f>SUM(H63:H66)</f>
        <v>112345.12999999999</v>
      </c>
      <c r="I62" s="26">
        <f>SUM(I63:I66)</f>
        <v>0</v>
      </c>
      <c r="J62" s="20">
        <f t="shared" si="6"/>
        <v>66.085370588235293</v>
      </c>
      <c r="K62" s="20">
        <f t="shared" si="7"/>
        <v>66.085370588235293</v>
      </c>
      <c r="L62" s="20" t="e">
        <f t="shared" si="8"/>
        <v>#DIV/0!</v>
      </c>
      <c r="M62" s="7"/>
    </row>
    <row r="63" spans="1:13" ht="47.25" x14ac:dyDescent="0.25">
      <c r="A63" s="114" t="s">
        <v>94</v>
      </c>
      <c r="B63" s="24" t="s">
        <v>19</v>
      </c>
      <c r="C63" s="25" t="s">
        <v>95</v>
      </c>
      <c r="D63" s="26">
        <f t="shared" si="1"/>
        <v>130000</v>
      </c>
      <c r="E63" s="26">
        <v>130000</v>
      </c>
      <c r="F63" s="26"/>
      <c r="G63" s="20">
        <f t="shared" si="2"/>
        <v>75199.509999999995</v>
      </c>
      <c r="H63" s="26">
        <v>75199.509999999995</v>
      </c>
      <c r="I63" s="26"/>
      <c r="J63" s="20">
        <f t="shared" si="6"/>
        <v>57.845776923076919</v>
      </c>
      <c r="K63" s="20">
        <f t="shared" si="7"/>
        <v>57.845776923076919</v>
      </c>
      <c r="L63" s="20" t="e">
        <f t="shared" si="8"/>
        <v>#DIV/0!</v>
      </c>
      <c r="M63" s="7"/>
    </row>
    <row r="64" spans="1:13" ht="47.25" x14ac:dyDescent="0.25">
      <c r="A64" s="114" t="s">
        <v>96</v>
      </c>
      <c r="B64" s="24" t="s">
        <v>19</v>
      </c>
      <c r="C64" s="25" t="s">
        <v>446</v>
      </c>
      <c r="D64" s="26">
        <f t="shared" si="1"/>
        <v>1000</v>
      </c>
      <c r="E64" s="26">
        <v>1000</v>
      </c>
      <c r="F64" s="26"/>
      <c r="G64" s="49">
        <f>H64</f>
        <v>114</v>
      </c>
      <c r="H64" s="26">
        <v>114</v>
      </c>
      <c r="I64" s="26"/>
      <c r="J64" s="20">
        <f t="shared" si="6"/>
        <v>11.4</v>
      </c>
      <c r="K64" s="20">
        <f t="shared" si="7"/>
        <v>11.4</v>
      </c>
      <c r="L64" s="20" t="e">
        <f t="shared" si="8"/>
        <v>#DIV/0!</v>
      </c>
      <c r="M64" s="7"/>
    </row>
    <row r="65" spans="1:13" ht="31.5" x14ac:dyDescent="0.25">
      <c r="A65" s="114" t="s">
        <v>97</v>
      </c>
      <c r="B65" s="24" t="s">
        <v>19</v>
      </c>
      <c r="C65" s="25" t="s">
        <v>98</v>
      </c>
      <c r="D65" s="26">
        <f t="shared" si="1"/>
        <v>3000</v>
      </c>
      <c r="E65" s="26">
        <v>3000</v>
      </c>
      <c r="F65" s="26"/>
      <c r="G65" s="20">
        <f t="shared" si="2"/>
        <v>600.17999999999995</v>
      </c>
      <c r="H65" s="26">
        <v>600.17999999999995</v>
      </c>
      <c r="I65" s="26"/>
      <c r="J65" s="20">
        <f t="shared" si="6"/>
        <v>20.006</v>
      </c>
      <c r="K65" s="20">
        <f t="shared" si="7"/>
        <v>20.006</v>
      </c>
      <c r="L65" s="20" t="e">
        <f t="shared" si="8"/>
        <v>#DIV/0!</v>
      </c>
      <c r="M65" s="7"/>
    </row>
    <row r="66" spans="1:13" ht="31.5" x14ac:dyDescent="0.25">
      <c r="A66" s="114" t="s">
        <v>99</v>
      </c>
      <c r="B66" s="24" t="s">
        <v>19</v>
      </c>
      <c r="C66" s="25" t="s">
        <v>450</v>
      </c>
      <c r="D66" s="26">
        <f t="shared" si="1"/>
        <v>36000</v>
      </c>
      <c r="E66" s="26">
        <v>36000</v>
      </c>
      <c r="F66" s="26"/>
      <c r="G66" s="20">
        <f t="shared" si="2"/>
        <v>36431.440000000002</v>
      </c>
      <c r="H66" s="26">
        <v>36431.440000000002</v>
      </c>
      <c r="I66" s="26"/>
      <c r="J66" s="20">
        <f t="shared" si="6"/>
        <v>101.19844444444446</v>
      </c>
      <c r="K66" s="20">
        <f t="shared" si="7"/>
        <v>101.19844444444446</v>
      </c>
      <c r="L66" s="20" t="e">
        <f t="shared" si="8"/>
        <v>#DIV/0!</v>
      </c>
      <c r="M66" s="7"/>
    </row>
    <row r="67" spans="1:13" ht="63" x14ac:dyDescent="0.25">
      <c r="A67" s="115" t="s">
        <v>100</v>
      </c>
      <c r="B67" s="47" t="s">
        <v>19</v>
      </c>
      <c r="C67" s="48" t="s">
        <v>101</v>
      </c>
      <c r="D67" s="49">
        <f t="shared" si="1"/>
        <v>17387200</v>
      </c>
      <c r="E67" s="49">
        <f>E68+E72+E71</f>
        <v>17387200</v>
      </c>
      <c r="F67" s="49">
        <f>F73</f>
        <v>0</v>
      </c>
      <c r="G67" s="53">
        <f t="shared" si="2"/>
        <v>6771960.7699999996</v>
      </c>
      <c r="H67" s="49">
        <f>H68+H72+H71</f>
        <v>6771960.7699999996</v>
      </c>
      <c r="I67" s="49">
        <f>I73</f>
        <v>0</v>
      </c>
      <c r="J67" s="53">
        <f t="shared" si="6"/>
        <v>38.947966147510812</v>
      </c>
      <c r="K67" s="53">
        <f t="shared" si="7"/>
        <v>38.947966147510812</v>
      </c>
      <c r="L67" s="53" t="e">
        <f t="shared" si="8"/>
        <v>#DIV/0!</v>
      </c>
      <c r="M67" s="7"/>
    </row>
    <row r="68" spans="1:13" ht="31.5" x14ac:dyDescent="0.25">
      <c r="A68" s="114" t="s">
        <v>102</v>
      </c>
      <c r="B68" s="24" t="s">
        <v>19</v>
      </c>
      <c r="C68" s="25" t="s">
        <v>103</v>
      </c>
      <c r="D68" s="26">
        <f t="shared" si="1"/>
        <v>13093400</v>
      </c>
      <c r="E68" s="26">
        <f t="shared" ref="E68:H69" si="13">E69</f>
        <v>13093400</v>
      </c>
      <c r="F68" s="26"/>
      <c r="G68" s="20">
        <f t="shared" si="2"/>
        <v>2479148.0499999998</v>
      </c>
      <c r="H68" s="26">
        <f t="shared" si="13"/>
        <v>2479148.0499999998</v>
      </c>
      <c r="I68" s="26"/>
      <c r="J68" s="20">
        <f t="shared" si="6"/>
        <v>18.934333710113492</v>
      </c>
      <c r="K68" s="20">
        <f t="shared" si="7"/>
        <v>18.934333710113492</v>
      </c>
      <c r="L68" s="20" t="e">
        <f t="shared" si="8"/>
        <v>#DIV/0!</v>
      </c>
      <c r="M68" s="7"/>
    </row>
    <row r="69" spans="1:13" ht="31.5" x14ac:dyDescent="0.25">
      <c r="A69" s="114" t="s">
        <v>104</v>
      </c>
      <c r="B69" s="24" t="s">
        <v>19</v>
      </c>
      <c r="C69" s="25" t="s">
        <v>105</v>
      </c>
      <c r="D69" s="26">
        <f t="shared" si="1"/>
        <v>13093400</v>
      </c>
      <c r="E69" s="26">
        <f t="shared" si="13"/>
        <v>13093400</v>
      </c>
      <c r="F69" s="26"/>
      <c r="G69" s="20">
        <f t="shared" si="2"/>
        <v>2479148.0499999998</v>
      </c>
      <c r="H69" s="26">
        <f t="shared" si="13"/>
        <v>2479148.0499999998</v>
      </c>
      <c r="I69" s="26"/>
      <c r="J69" s="20">
        <f t="shared" si="6"/>
        <v>18.934333710113492</v>
      </c>
      <c r="K69" s="20">
        <f t="shared" si="7"/>
        <v>18.934333710113492</v>
      </c>
      <c r="L69" s="20" t="e">
        <f t="shared" si="8"/>
        <v>#DIV/0!</v>
      </c>
      <c r="M69" s="7"/>
    </row>
    <row r="70" spans="1:13" ht="47.25" x14ac:dyDescent="0.25">
      <c r="A70" s="114" t="s">
        <v>106</v>
      </c>
      <c r="B70" s="24" t="s">
        <v>19</v>
      </c>
      <c r="C70" s="25" t="s">
        <v>107</v>
      </c>
      <c r="D70" s="26">
        <f t="shared" si="1"/>
        <v>13093400</v>
      </c>
      <c r="E70" s="26">
        <v>13093400</v>
      </c>
      <c r="F70" s="26"/>
      <c r="G70" s="20">
        <f t="shared" si="2"/>
        <v>2479148.0499999998</v>
      </c>
      <c r="H70" s="26">
        <v>2479148.0499999998</v>
      </c>
      <c r="I70" s="26"/>
      <c r="J70" s="20">
        <f t="shared" si="6"/>
        <v>18.934333710113492</v>
      </c>
      <c r="K70" s="20">
        <f t="shared" si="7"/>
        <v>18.934333710113492</v>
      </c>
      <c r="L70" s="20" t="e">
        <f t="shared" si="8"/>
        <v>#DIV/0!</v>
      </c>
      <c r="M70" s="7"/>
    </row>
    <row r="71" spans="1:13" ht="94.5" x14ac:dyDescent="0.25">
      <c r="A71" s="114" t="s">
        <v>463</v>
      </c>
      <c r="B71" s="24" t="s">
        <v>19</v>
      </c>
      <c r="C71" s="25" t="s">
        <v>461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5" x14ac:dyDescent="0.25">
      <c r="A72" s="114" t="s">
        <v>460</v>
      </c>
      <c r="B72" s="24" t="s">
        <v>19</v>
      </c>
      <c r="C72" s="25" t="s">
        <v>390</v>
      </c>
      <c r="D72" s="26">
        <f>E72</f>
        <v>4293800</v>
      </c>
      <c r="E72" s="26">
        <v>4293800</v>
      </c>
      <c r="F72" s="26"/>
      <c r="G72" s="20">
        <f>H72</f>
        <v>4292812.72</v>
      </c>
      <c r="H72" s="26">
        <v>4292812.72</v>
      </c>
      <c r="I72" s="26"/>
      <c r="J72" s="20">
        <f t="shared" si="6"/>
        <v>99.977006847081825</v>
      </c>
      <c r="K72" s="20"/>
      <c r="L72" s="20"/>
      <c r="M72" s="7"/>
    </row>
    <row r="73" spans="1:13" ht="31.5" x14ac:dyDescent="0.25">
      <c r="A73" s="114" t="s">
        <v>470</v>
      </c>
      <c r="B73" s="24" t="s">
        <v>19</v>
      </c>
      <c r="C73" s="25" t="s">
        <v>471</v>
      </c>
      <c r="D73" s="26"/>
      <c r="E73" s="26"/>
      <c r="F73" s="26"/>
      <c r="G73" s="20"/>
      <c r="H73" s="26"/>
      <c r="I73" s="26"/>
      <c r="J73" s="20"/>
      <c r="K73" s="20"/>
      <c r="L73" s="20"/>
      <c r="M73" s="7"/>
    </row>
    <row r="74" spans="1:13" ht="47.25" x14ac:dyDescent="0.25">
      <c r="A74" s="115" t="s">
        <v>108</v>
      </c>
      <c r="B74" s="47" t="s">
        <v>19</v>
      </c>
      <c r="C74" s="48" t="s">
        <v>109</v>
      </c>
      <c r="D74" s="49">
        <f t="shared" si="1"/>
        <v>100000</v>
      </c>
      <c r="E74" s="49">
        <f>E75+E78</f>
        <v>100000</v>
      </c>
      <c r="F74" s="49">
        <f>F78</f>
        <v>0</v>
      </c>
      <c r="G74" s="53">
        <f t="shared" si="2"/>
        <v>0</v>
      </c>
      <c r="H74" s="49">
        <f>H75+H78</f>
        <v>0</v>
      </c>
      <c r="I74" s="49">
        <f>I75+I78</f>
        <v>0</v>
      </c>
      <c r="J74" s="53">
        <f t="shared" si="6"/>
        <v>0</v>
      </c>
      <c r="K74" s="53">
        <f t="shared" si="7"/>
        <v>0</v>
      </c>
      <c r="L74" s="53" t="e">
        <f t="shared" si="8"/>
        <v>#DIV/0!</v>
      </c>
      <c r="M74" s="7"/>
    </row>
    <row r="75" spans="1:13" ht="126" x14ac:dyDescent="0.25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7.5" x14ac:dyDescent="0.25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7.5" x14ac:dyDescent="0.25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25">
      <c r="A78" s="114" t="s">
        <v>482</v>
      </c>
      <c r="B78" s="24" t="s">
        <v>19</v>
      </c>
      <c r="C78" s="25" t="s">
        <v>472</v>
      </c>
      <c r="D78" s="26">
        <f>E78+F78</f>
        <v>0</v>
      </c>
      <c r="E78" s="26"/>
      <c r="F78" s="26"/>
      <c r="G78" s="20">
        <f>H78+I78</f>
        <v>0</v>
      </c>
      <c r="H78" s="26"/>
      <c r="I78" s="26"/>
      <c r="J78" s="20" t="e">
        <f t="shared" si="6"/>
        <v>#DIV/0!</v>
      </c>
      <c r="K78" s="20"/>
      <c r="L78" s="20"/>
      <c r="M78" s="7"/>
    </row>
    <row r="79" spans="1:13" ht="31.5" x14ac:dyDescent="0.25">
      <c r="A79" s="115" t="s">
        <v>116</v>
      </c>
      <c r="B79" s="63" t="s">
        <v>19</v>
      </c>
      <c r="C79" s="64" t="s">
        <v>117</v>
      </c>
      <c r="D79" s="49">
        <f t="shared" si="1"/>
        <v>180000</v>
      </c>
      <c r="E79" s="49">
        <f>E80+E95+E97+E100</f>
        <v>160000</v>
      </c>
      <c r="F79" s="49">
        <f>F80+F95+F97+F100</f>
        <v>20000</v>
      </c>
      <c r="G79" s="53">
        <f t="shared" si="2"/>
        <v>159911.28999999998</v>
      </c>
      <c r="H79" s="49">
        <f>H80+H95+H97+H100+H92+H108</f>
        <v>118565.93</v>
      </c>
      <c r="I79" s="49">
        <f>I108+I100</f>
        <v>41345.360000000001</v>
      </c>
      <c r="J79" s="53">
        <f t="shared" si="6"/>
        <v>88.839605555555551</v>
      </c>
      <c r="K79" s="53">
        <f t="shared" si="7"/>
        <v>74.103706250000002</v>
      </c>
      <c r="L79" s="53">
        <f t="shared" si="8"/>
        <v>206.7268</v>
      </c>
      <c r="M79" s="7"/>
    </row>
    <row r="80" spans="1:13" ht="63" x14ac:dyDescent="0.25">
      <c r="A80" s="117" t="s">
        <v>348</v>
      </c>
      <c r="B80" s="65" t="s">
        <v>19</v>
      </c>
      <c r="C80" s="66" t="s">
        <v>349</v>
      </c>
      <c r="D80" s="62">
        <f>E80+F80</f>
        <v>57000</v>
      </c>
      <c r="E80" s="26">
        <f>E84+E86+E88+E90+E94+E93+E81+E83+E82+E92</f>
        <v>57000</v>
      </c>
      <c r="F80" s="26">
        <f>F84+F86+F88+F90</f>
        <v>0</v>
      </c>
      <c r="G80" s="20">
        <f>H80+I80</f>
        <v>3802.5</v>
      </c>
      <c r="H80" s="26">
        <f>H84+H86+H88+H90+H81+H94+H93+H83+H82</f>
        <v>3802.5</v>
      </c>
      <c r="I80" s="26">
        <f>I84+I86+I88+I90+I82</f>
        <v>0</v>
      </c>
      <c r="J80" s="20">
        <f t="shared" si="6"/>
        <v>6.6710526315789469</v>
      </c>
      <c r="K80" s="20">
        <f t="shared" si="7"/>
        <v>6.6710526315789469</v>
      </c>
      <c r="L80" s="20" t="e">
        <f t="shared" si="8"/>
        <v>#DIV/0!</v>
      </c>
      <c r="M80" s="7"/>
    </row>
    <row r="81" spans="1:13" ht="142.5" customHeight="1" x14ac:dyDescent="0.25">
      <c r="A81" s="117" t="s">
        <v>395</v>
      </c>
      <c r="B81" s="65" t="s">
        <v>19</v>
      </c>
      <c r="C81" s="66" t="s">
        <v>392</v>
      </c>
      <c r="D81" s="62">
        <f>E81+F81</f>
        <v>7000</v>
      </c>
      <c r="E81" s="26">
        <v>7000</v>
      </c>
      <c r="F81" s="26"/>
      <c r="G81" s="20">
        <f>H81+I81</f>
        <v>3502.5</v>
      </c>
      <c r="H81" s="26">
        <v>3502.5</v>
      </c>
      <c r="I81" s="26"/>
      <c r="J81" s="20">
        <f t="shared" si="6"/>
        <v>50.035714285714285</v>
      </c>
      <c r="K81" s="20"/>
      <c r="L81" s="20"/>
      <c r="M81" s="7"/>
    </row>
    <row r="82" spans="1:13" ht="123" customHeight="1" x14ac:dyDescent="0.25">
      <c r="A82" s="118" t="s">
        <v>452</v>
      </c>
      <c r="B82" s="65" t="s">
        <v>19</v>
      </c>
      <c r="C82" s="66" t="s">
        <v>451</v>
      </c>
      <c r="D82" s="62">
        <f>E82+F82</f>
        <v>9000</v>
      </c>
      <c r="E82" s="26">
        <v>9000</v>
      </c>
      <c r="F82" s="26"/>
      <c r="G82" s="20">
        <f>H82+I82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50" customHeight="1" x14ac:dyDescent="0.25">
      <c r="A83" s="117" t="s">
        <v>441</v>
      </c>
      <c r="B83" s="65" t="s">
        <v>19</v>
      </c>
      <c r="C83" s="66" t="s">
        <v>437</v>
      </c>
      <c r="D83" s="62">
        <f>E83</f>
        <v>2000</v>
      </c>
      <c r="E83" s="26">
        <v>2000</v>
      </c>
      <c r="F83" s="26"/>
      <c r="G83" s="20">
        <f>H83</f>
        <v>150</v>
      </c>
      <c r="H83" s="26">
        <v>150</v>
      </c>
      <c r="I83" s="26"/>
      <c r="J83" s="20">
        <f t="shared" si="6"/>
        <v>7.5</v>
      </c>
      <c r="K83" s="20"/>
      <c r="L83" s="20"/>
      <c r="M83" s="7"/>
    </row>
    <row r="84" spans="1:13" ht="110.25" x14ac:dyDescent="0.25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/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25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4.5" x14ac:dyDescent="0.25">
      <c r="A86" s="117" t="s">
        <v>354</v>
      </c>
      <c r="B86" s="65" t="s">
        <v>19</v>
      </c>
      <c r="C86" s="66" t="s">
        <v>355</v>
      </c>
      <c r="D86" s="62">
        <f t="shared" si="16"/>
        <v>0</v>
      </c>
      <c r="E86" s="26">
        <f>E87</f>
        <v>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26" x14ac:dyDescent="0.25">
      <c r="A87" s="117" t="s">
        <v>356</v>
      </c>
      <c r="B87" s="65" t="s">
        <v>19</v>
      </c>
      <c r="C87" s="66" t="s">
        <v>357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6" x14ac:dyDescent="0.25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3.25" x14ac:dyDescent="0.25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25">
      <c r="A90" s="117" t="s">
        <v>362</v>
      </c>
      <c r="B90" s="65" t="s">
        <v>19</v>
      </c>
      <c r="C90" s="66" t="s">
        <v>363</v>
      </c>
      <c r="D90" s="62">
        <f t="shared" si="16"/>
        <v>3000</v>
      </c>
      <c r="E90" s="26">
        <f>E91</f>
        <v>3000</v>
      </c>
      <c r="F90" s="26">
        <f>F91</f>
        <v>0</v>
      </c>
      <c r="G90" s="20">
        <f t="shared" si="17"/>
        <v>150</v>
      </c>
      <c r="H90" s="26">
        <f>H91</f>
        <v>150</v>
      </c>
      <c r="I90" s="26">
        <f>I91</f>
        <v>0</v>
      </c>
      <c r="J90" s="20">
        <f t="shared" si="6"/>
        <v>5</v>
      </c>
      <c r="K90" s="20">
        <f t="shared" si="7"/>
        <v>5</v>
      </c>
      <c r="L90" s="53" t="e">
        <f t="shared" si="8"/>
        <v>#DIV/0!</v>
      </c>
      <c r="M90" s="7"/>
    </row>
    <row r="91" spans="1:13" ht="210.75" customHeight="1" x14ac:dyDescent="0.25">
      <c r="A91" s="117" t="s">
        <v>364</v>
      </c>
      <c r="B91" s="65" t="s">
        <v>19</v>
      </c>
      <c r="C91" s="66" t="s">
        <v>365</v>
      </c>
      <c r="D91" s="62">
        <f t="shared" si="16"/>
        <v>3000</v>
      </c>
      <c r="E91" s="26">
        <v>3000</v>
      </c>
      <c r="F91" s="49"/>
      <c r="G91" s="20">
        <f t="shared" si="17"/>
        <v>150</v>
      </c>
      <c r="H91" s="26">
        <v>150</v>
      </c>
      <c r="I91" s="49"/>
      <c r="J91" s="20">
        <f t="shared" si="6"/>
        <v>5</v>
      </c>
      <c r="K91" s="20">
        <f t="shared" si="7"/>
        <v>5</v>
      </c>
      <c r="L91" s="53" t="e">
        <f t="shared" si="8"/>
        <v>#DIV/0!</v>
      </c>
      <c r="M91" s="7"/>
    </row>
    <row r="92" spans="1:13" ht="162.75" customHeight="1" x14ac:dyDescent="0.25">
      <c r="A92" s="117" t="s">
        <v>442</v>
      </c>
      <c r="B92" s="65" t="s">
        <v>19</v>
      </c>
      <c r="C92" s="66" t="s">
        <v>438</v>
      </c>
      <c r="D92" s="62">
        <f>E92+F92</f>
        <v>3000</v>
      </c>
      <c r="E92" s="26">
        <v>3000</v>
      </c>
      <c r="F92" s="49"/>
      <c r="G92" s="20">
        <f>H92+I92</f>
        <v>1750</v>
      </c>
      <c r="H92" s="26">
        <v>1750</v>
      </c>
      <c r="I92" s="49"/>
      <c r="J92" s="20">
        <f t="shared" si="6"/>
        <v>58.333333333333336</v>
      </c>
      <c r="K92" s="20">
        <f t="shared" si="7"/>
        <v>58.333333333333336</v>
      </c>
      <c r="L92" s="53"/>
      <c r="M92" s="7"/>
    </row>
    <row r="93" spans="1:13" ht="147.75" customHeight="1" x14ac:dyDescent="0.25">
      <c r="A93" s="117" t="s">
        <v>478</v>
      </c>
      <c r="B93" s="65" t="s">
        <v>19</v>
      </c>
      <c r="C93" s="66" t="s">
        <v>428</v>
      </c>
      <c r="D93" s="62">
        <f>E93</f>
        <v>17000</v>
      </c>
      <c r="E93" s="26">
        <v>17000</v>
      </c>
      <c r="F93" s="49"/>
      <c r="G93" s="20">
        <f>H93</f>
        <v>0</v>
      </c>
      <c r="H93" s="26"/>
      <c r="I93" s="49"/>
      <c r="J93" s="20">
        <f t="shared" si="6"/>
        <v>0</v>
      </c>
      <c r="K93" s="20">
        <f t="shared" si="7"/>
        <v>0</v>
      </c>
      <c r="L93" s="53"/>
      <c r="M93" s="7"/>
    </row>
    <row r="94" spans="1:13" ht="146.25" customHeight="1" x14ac:dyDescent="0.25">
      <c r="A94" s="117" t="s">
        <v>478</v>
      </c>
      <c r="B94" s="65" t="s">
        <v>19</v>
      </c>
      <c r="C94" s="66" t="s">
        <v>394</v>
      </c>
      <c r="D94" s="62">
        <f>E94+F94</f>
        <v>16000</v>
      </c>
      <c r="E94" s="26">
        <v>16000</v>
      </c>
      <c r="F94" s="49"/>
      <c r="G94" s="20">
        <f>H94+I94</f>
        <v>0</v>
      </c>
      <c r="H94" s="26">
        <v>0</v>
      </c>
      <c r="I94" s="49"/>
      <c r="J94" s="20">
        <f t="shared" si="6"/>
        <v>0</v>
      </c>
      <c r="K94" s="20">
        <f t="shared" si="7"/>
        <v>0</v>
      </c>
      <c r="L94" s="53"/>
      <c r="M94" s="7"/>
    </row>
    <row r="95" spans="1:13" ht="63" x14ac:dyDescent="0.25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4.5" x14ac:dyDescent="0.25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9" x14ac:dyDescent="0.25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6" x14ac:dyDescent="0.25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5" x14ac:dyDescent="0.25">
      <c r="A100" s="117" t="s">
        <v>376</v>
      </c>
      <c r="B100" s="65" t="s">
        <v>19</v>
      </c>
      <c r="C100" s="66" t="s">
        <v>377</v>
      </c>
      <c r="D100" s="62">
        <f t="shared" si="16"/>
        <v>123000</v>
      </c>
      <c r="E100" s="26">
        <f>E101+E103+E106+E108</f>
        <v>103000</v>
      </c>
      <c r="F100" s="26">
        <f>F101+F103+F106</f>
        <v>20000</v>
      </c>
      <c r="G100" s="20">
        <f t="shared" si="2"/>
        <v>34989.99</v>
      </c>
      <c r="H100" s="26">
        <f>H101+H103+H106</f>
        <v>27750</v>
      </c>
      <c r="I100" s="26">
        <f>I101+I103+I106</f>
        <v>7239.99</v>
      </c>
      <c r="J100" s="20">
        <f t="shared" si="6"/>
        <v>28.447146341463416</v>
      </c>
      <c r="K100" s="20">
        <f t="shared" si="7"/>
        <v>26.941747572815533</v>
      </c>
      <c r="L100" s="20">
        <f t="shared" si="8"/>
        <v>36.199949999999994</v>
      </c>
      <c r="M100" s="7"/>
    </row>
    <row r="101" spans="1:13" ht="78.75" x14ac:dyDescent="0.25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9" x14ac:dyDescent="0.25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6" x14ac:dyDescent="0.25">
      <c r="A103" s="117" t="s">
        <v>382</v>
      </c>
      <c r="B103" s="65" t="s">
        <v>19</v>
      </c>
      <c r="C103" s="66" t="s">
        <v>383</v>
      </c>
      <c r="D103" s="62">
        <f t="shared" si="16"/>
        <v>20000</v>
      </c>
      <c r="E103" s="26">
        <f>E104+E105</f>
        <v>0</v>
      </c>
      <c r="F103" s="26">
        <f>F104</f>
        <v>20000</v>
      </c>
      <c r="G103" s="20">
        <f t="shared" ref="G103:G158" si="18">H103+I103</f>
        <v>22989.989999999998</v>
      </c>
      <c r="H103" s="26">
        <f>H104+H105</f>
        <v>15750</v>
      </c>
      <c r="I103" s="26">
        <f>I104+I105</f>
        <v>7239.99</v>
      </c>
      <c r="J103" s="20">
        <f t="shared" si="6"/>
        <v>114.94994999999999</v>
      </c>
      <c r="K103" s="20" t="e">
        <f t="shared" si="7"/>
        <v>#DIV/0!</v>
      </c>
      <c r="L103" s="20">
        <f t="shared" si="8"/>
        <v>36.199949999999994</v>
      </c>
      <c r="M103" s="7"/>
    </row>
    <row r="104" spans="1:13" ht="126.75" thickBot="1" x14ac:dyDescent="0.3">
      <c r="A104" s="117" t="s">
        <v>384</v>
      </c>
      <c r="B104" s="65" t="s">
        <v>19</v>
      </c>
      <c r="C104" s="66" t="s">
        <v>385</v>
      </c>
      <c r="D104" s="62">
        <f t="shared" si="16"/>
        <v>20000</v>
      </c>
      <c r="E104" s="26"/>
      <c r="F104" s="26">
        <v>20000</v>
      </c>
      <c r="G104" s="20">
        <f t="shared" si="18"/>
        <v>22989.989999999998</v>
      </c>
      <c r="H104" s="26">
        <v>15750</v>
      </c>
      <c r="I104" s="26">
        <v>7239.99</v>
      </c>
      <c r="J104" s="26">
        <f t="shared" si="6"/>
        <v>114.94994999999999</v>
      </c>
      <c r="K104" s="26" t="e">
        <f t="shared" si="7"/>
        <v>#DIV/0!</v>
      </c>
      <c r="L104" s="26">
        <f t="shared" si="8"/>
        <v>36.199949999999994</v>
      </c>
      <c r="M104" s="7"/>
    </row>
    <row r="105" spans="1:13" ht="90" x14ac:dyDescent="0.25">
      <c r="A105" s="119" t="s">
        <v>391</v>
      </c>
      <c r="B105" s="65" t="s">
        <v>19</v>
      </c>
      <c r="C105" s="66" t="s">
        <v>481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5" x14ac:dyDescent="0.25">
      <c r="A106" s="117" t="s">
        <v>386</v>
      </c>
      <c r="B106" s="65" t="s">
        <v>19</v>
      </c>
      <c r="C106" s="66" t="s">
        <v>387</v>
      </c>
      <c r="D106" s="62">
        <f t="shared" si="16"/>
        <v>16000</v>
      </c>
      <c r="E106" s="26">
        <f>E107</f>
        <v>16000</v>
      </c>
      <c r="F106" s="26">
        <f>F107</f>
        <v>0</v>
      </c>
      <c r="G106" s="20">
        <f t="shared" si="18"/>
        <v>12000</v>
      </c>
      <c r="H106" s="26">
        <f>H107</f>
        <v>12000</v>
      </c>
      <c r="I106" s="26">
        <f>I107</f>
        <v>0</v>
      </c>
      <c r="J106" s="20">
        <f t="shared" ref="J106:L109" si="19">G106/D106*100</f>
        <v>75</v>
      </c>
      <c r="K106" s="20">
        <f t="shared" si="19"/>
        <v>75</v>
      </c>
      <c r="L106" s="20" t="e">
        <f t="shared" si="19"/>
        <v>#DIV/0!</v>
      </c>
      <c r="M106" s="7"/>
    </row>
    <row r="107" spans="1:13" ht="157.5" x14ac:dyDescent="0.25">
      <c r="A107" s="123" t="s">
        <v>388</v>
      </c>
      <c r="B107" s="124" t="s">
        <v>19</v>
      </c>
      <c r="C107" s="125" t="s">
        <v>389</v>
      </c>
      <c r="D107" s="62">
        <f t="shared" si="16"/>
        <v>16000</v>
      </c>
      <c r="E107" s="26">
        <v>16000</v>
      </c>
      <c r="F107" s="26"/>
      <c r="G107" s="20">
        <f t="shared" si="18"/>
        <v>12000</v>
      </c>
      <c r="H107" s="26">
        <v>12000</v>
      </c>
      <c r="I107" s="26"/>
      <c r="J107" s="20">
        <f t="shared" si="19"/>
        <v>75</v>
      </c>
      <c r="K107" s="20">
        <f t="shared" si="19"/>
        <v>75</v>
      </c>
      <c r="L107" s="20" t="e">
        <f t="shared" si="19"/>
        <v>#DIV/0!</v>
      </c>
      <c r="M107" s="7"/>
    </row>
    <row r="108" spans="1:13" ht="130.15" customHeight="1" x14ac:dyDescent="0.25">
      <c r="A108" s="126" t="s">
        <v>485</v>
      </c>
      <c r="B108" s="65" t="s">
        <v>19</v>
      </c>
      <c r="C108" s="66" t="s">
        <v>484</v>
      </c>
      <c r="D108" s="62">
        <f>E108+F108</f>
        <v>87000</v>
      </c>
      <c r="E108" s="26">
        <v>87000</v>
      </c>
      <c r="F108" s="26"/>
      <c r="G108" s="20">
        <f>H108+I108</f>
        <v>119368.79999999999</v>
      </c>
      <c r="H108" s="26">
        <v>85263.43</v>
      </c>
      <c r="I108" s="26">
        <v>34105.370000000003</v>
      </c>
      <c r="J108" s="20">
        <f t="shared" si="19"/>
        <v>137.20551724137931</v>
      </c>
      <c r="K108" s="20"/>
      <c r="L108" s="20"/>
      <c r="M108" s="7"/>
    </row>
    <row r="109" spans="1:13" ht="31.5" x14ac:dyDescent="0.25">
      <c r="A109" s="115" t="s">
        <v>118</v>
      </c>
      <c r="B109" s="47" t="s">
        <v>19</v>
      </c>
      <c r="C109" s="48" t="s">
        <v>119</v>
      </c>
      <c r="D109" s="49">
        <f t="shared" ref="D109:D158" si="20">E109+F109</f>
        <v>49000</v>
      </c>
      <c r="E109" s="49">
        <f t="shared" ref="E109:F109" si="21">E113+E110</f>
        <v>0</v>
      </c>
      <c r="F109" s="49">
        <f t="shared" si="21"/>
        <v>49000</v>
      </c>
      <c r="G109" s="53">
        <f t="shared" si="18"/>
        <v>-26599.59</v>
      </c>
      <c r="H109" s="49">
        <f>H113+H110</f>
        <v>-33080</v>
      </c>
      <c r="I109" s="49">
        <f>I113+I110</f>
        <v>6480.41</v>
      </c>
      <c r="J109" s="53">
        <f t="shared" si="19"/>
        <v>-54.284877551020408</v>
      </c>
      <c r="K109" s="53" t="e">
        <f t="shared" si="19"/>
        <v>#DIV/0!</v>
      </c>
      <c r="L109" s="53">
        <f t="shared" si="19"/>
        <v>13.225326530612245</v>
      </c>
      <c r="M109" s="7"/>
    </row>
    <row r="110" spans="1:13" ht="15.75" x14ac:dyDescent="0.25">
      <c r="A110" s="114" t="s">
        <v>120</v>
      </c>
      <c r="B110" s="24" t="s">
        <v>19</v>
      </c>
      <c r="C110" s="25" t="s">
        <v>121</v>
      </c>
      <c r="D110" s="26">
        <f t="shared" si="20"/>
        <v>0</v>
      </c>
      <c r="E110" s="26">
        <f>E111+E112</f>
        <v>0</v>
      </c>
      <c r="F110" s="26">
        <f>F111+F112</f>
        <v>0</v>
      </c>
      <c r="G110" s="20">
        <f t="shared" si="18"/>
        <v>-29079.59</v>
      </c>
      <c r="H110" s="26">
        <f>H111+H112</f>
        <v>-33080</v>
      </c>
      <c r="I110" s="26">
        <f>I111+I112</f>
        <v>4000.41</v>
      </c>
      <c r="J110" s="26"/>
      <c r="K110" s="26"/>
      <c r="L110" s="26"/>
      <c r="M110" s="7"/>
    </row>
    <row r="111" spans="1:13" ht="15.75" x14ac:dyDescent="0.25">
      <c r="A111" s="114" t="s">
        <v>120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 t="shared" si="18"/>
        <v>-33080</v>
      </c>
      <c r="H111" s="26">
        <v>-33080</v>
      </c>
      <c r="I111" s="26"/>
      <c r="J111" s="20" t="e">
        <f t="shared" ref="J111:L117" si="22">G111/D111*100</f>
        <v>#DIV/0!</v>
      </c>
      <c r="K111" s="26"/>
      <c r="L111" s="26"/>
      <c r="M111" s="7"/>
    </row>
    <row r="112" spans="1:13" ht="47.25" x14ac:dyDescent="0.25">
      <c r="A112" s="114" t="s">
        <v>122</v>
      </c>
      <c r="B112" s="24" t="s">
        <v>19</v>
      </c>
      <c r="C112" s="25" t="s">
        <v>473</v>
      </c>
      <c r="D112" s="26">
        <f t="shared" si="20"/>
        <v>0</v>
      </c>
      <c r="E112" s="26"/>
      <c r="F112" s="26"/>
      <c r="G112" s="20">
        <f>I112</f>
        <v>4000.41</v>
      </c>
      <c r="H112" s="26"/>
      <c r="I112" s="26">
        <v>4000.41</v>
      </c>
      <c r="J112" s="20" t="e">
        <f t="shared" si="22"/>
        <v>#DIV/0!</v>
      </c>
      <c r="K112" s="26"/>
      <c r="L112" s="26"/>
      <c r="M112" s="7"/>
    </row>
    <row r="113" spans="1:13" ht="15.75" x14ac:dyDescent="0.25">
      <c r="A113" s="114" t="s">
        <v>123</v>
      </c>
      <c r="B113" s="24" t="s">
        <v>19</v>
      </c>
      <c r="C113" s="25" t="s">
        <v>124</v>
      </c>
      <c r="D113" s="26">
        <f t="shared" si="20"/>
        <v>49000</v>
      </c>
      <c r="E113" s="26">
        <f t="shared" ref="E113:H113" si="23">SUM(E114:E115)</f>
        <v>0</v>
      </c>
      <c r="F113" s="26">
        <f t="shared" si="23"/>
        <v>49000</v>
      </c>
      <c r="G113" s="20">
        <f t="shared" si="18"/>
        <v>2480</v>
      </c>
      <c r="H113" s="26">
        <f t="shared" si="23"/>
        <v>0</v>
      </c>
      <c r="I113" s="26">
        <v>2480</v>
      </c>
      <c r="J113" s="20">
        <f t="shared" si="22"/>
        <v>5.0612244897959187</v>
      </c>
      <c r="K113" s="20" t="e">
        <f t="shared" si="22"/>
        <v>#DIV/0!</v>
      </c>
      <c r="L113" s="20">
        <f t="shared" si="22"/>
        <v>5.0612244897959187</v>
      </c>
      <c r="M113" s="7"/>
    </row>
    <row r="114" spans="1:13" ht="31.5" x14ac:dyDescent="0.25">
      <c r="A114" s="114" t="s">
        <v>125</v>
      </c>
      <c r="B114" s="24" t="s">
        <v>19</v>
      </c>
      <c r="C114" s="25" t="s">
        <v>126</v>
      </c>
      <c r="D114" s="26">
        <f t="shared" si="20"/>
        <v>0</v>
      </c>
      <c r="E114" s="26"/>
      <c r="F114" s="26"/>
      <c r="G114" s="20">
        <f t="shared" si="18"/>
        <v>0</v>
      </c>
      <c r="H114" s="26"/>
      <c r="I114" s="26"/>
      <c r="J114" s="20" t="e">
        <f t="shared" si="22"/>
        <v>#DIV/0!</v>
      </c>
      <c r="K114" s="20" t="e">
        <f t="shared" si="22"/>
        <v>#DIV/0!</v>
      </c>
      <c r="L114" s="20" t="e">
        <f t="shared" si="22"/>
        <v>#DIV/0!</v>
      </c>
      <c r="M114" s="7"/>
    </row>
    <row r="115" spans="1:13" ht="31.5" x14ac:dyDescent="0.25">
      <c r="A115" s="114" t="s">
        <v>127</v>
      </c>
      <c r="B115" s="24" t="s">
        <v>19</v>
      </c>
      <c r="C115" s="25" t="s">
        <v>393</v>
      </c>
      <c r="D115" s="26">
        <f t="shared" si="20"/>
        <v>49000</v>
      </c>
      <c r="E115" s="26"/>
      <c r="F115" s="26">
        <v>49000</v>
      </c>
      <c r="G115" s="20">
        <f t="shared" si="18"/>
        <v>2080</v>
      </c>
      <c r="H115" s="26"/>
      <c r="I115" s="26">
        <v>2080</v>
      </c>
      <c r="J115" s="20">
        <f t="shared" si="22"/>
        <v>4.2448979591836737</v>
      </c>
      <c r="K115" s="20" t="e">
        <f t="shared" si="22"/>
        <v>#DIV/0!</v>
      </c>
      <c r="L115" s="20">
        <f t="shared" si="22"/>
        <v>4.2448979591836737</v>
      </c>
      <c r="M115" s="7"/>
    </row>
    <row r="116" spans="1:13" ht="31.5" x14ac:dyDescent="0.25">
      <c r="A116" s="115" t="s">
        <v>128</v>
      </c>
      <c r="B116" s="47" t="s">
        <v>19</v>
      </c>
      <c r="C116" s="48" t="s">
        <v>129</v>
      </c>
      <c r="D116" s="49">
        <f>D117+D156+D155</f>
        <v>554672691.78999996</v>
      </c>
      <c r="E116" s="49">
        <f>E117+E156+E155</f>
        <v>508183538.87</v>
      </c>
      <c r="F116" s="49">
        <f t="shared" ref="F116:I116" si="24">F117+F156</f>
        <v>100038020</v>
      </c>
      <c r="G116" s="49">
        <f>G117+G156+G155</f>
        <v>174569142.79999998</v>
      </c>
      <c r="H116" s="49">
        <f>H117+H156+H155</f>
        <v>174816039.47999999</v>
      </c>
      <c r="I116" s="49">
        <f t="shared" si="24"/>
        <v>17571507.370000001</v>
      </c>
      <c r="J116" s="53">
        <f t="shared" si="22"/>
        <v>31.472460314684497</v>
      </c>
      <c r="K116" s="53">
        <f t="shared" si="22"/>
        <v>34.400177516320582</v>
      </c>
      <c r="L116" s="53">
        <f t="shared" si="22"/>
        <v>17.564829221929823</v>
      </c>
      <c r="M116" s="7"/>
    </row>
    <row r="117" spans="1:13" ht="78.75" x14ac:dyDescent="0.25">
      <c r="A117" s="115" t="s">
        <v>130</v>
      </c>
      <c r="B117" s="47" t="s">
        <v>19</v>
      </c>
      <c r="C117" s="48" t="s">
        <v>131</v>
      </c>
      <c r="D117" s="49">
        <f>D118+D124+D132+D147</f>
        <v>566590740</v>
      </c>
      <c r="E117" s="49">
        <f>E118+E124+E132+E147</f>
        <v>520101587.07999998</v>
      </c>
      <c r="F117" s="49">
        <f>F118+F124+F132+F148+F147</f>
        <v>100038020</v>
      </c>
      <c r="G117" s="49">
        <f>G118+G124+G132+G147</f>
        <v>186487191.00999999</v>
      </c>
      <c r="H117" s="49">
        <f>H118+H124+H132+H147</f>
        <v>186734087.69</v>
      </c>
      <c r="I117" s="49">
        <f>I118+I124+I132+I148+I147</f>
        <v>17571507.370000001</v>
      </c>
      <c r="J117" s="49">
        <f t="shared" si="22"/>
        <v>32.91391437318584</v>
      </c>
      <c r="K117" s="49">
        <f t="shared" si="22"/>
        <v>35.903387401368818</v>
      </c>
      <c r="L117" s="49">
        <f t="shared" si="22"/>
        <v>17.564829221929823</v>
      </c>
      <c r="M117" s="7"/>
    </row>
    <row r="118" spans="1:13" ht="31.5" x14ac:dyDescent="0.25">
      <c r="A118" s="114" t="s">
        <v>132</v>
      </c>
      <c r="B118" s="24" t="s">
        <v>19</v>
      </c>
      <c r="C118" s="25" t="s">
        <v>397</v>
      </c>
      <c r="D118" s="26">
        <f>D119</f>
        <v>210214400</v>
      </c>
      <c r="E118" s="26">
        <f>E119+E123</f>
        <v>210214400</v>
      </c>
      <c r="F118" s="26">
        <f>F119+F123</f>
        <v>51380000</v>
      </c>
      <c r="G118" s="26">
        <f>G119</f>
        <v>96271200</v>
      </c>
      <c r="H118" s="26">
        <f>H119+H123</f>
        <v>96271200</v>
      </c>
      <c r="I118" s="26">
        <f>I119+I123</f>
        <v>17231550</v>
      </c>
      <c r="J118" s="20">
        <f t="shared" ref="J118:L123" si="25">G118/D118*100</f>
        <v>45.796672349753393</v>
      </c>
      <c r="K118" s="20">
        <f t="shared" si="25"/>
        <v>45.796672349753393</v>
      </c>
      <c r="L118" s="20">
        <f t="shared" si="25"/>
        <v>33.537465940054496</v>
      </c>
      <c r="M118" s="7"/>
    </row>
    <row r="119" spans="1:13" ht="31.5" x14ac:dyDescent="0.25">
      <c r="A119" s="114" t="s">
        <v>133</v>
      </c>
      <c r="B119" s="24" t="s">
        <v>19</v>
      </c>
      <c r="C119" s="25" t="s">
        <v>398</v>
      </c>
      <c r="D119" s="26">
        <f>D120+D121+D123</f>
        <v>210214400</v>
      </c>
      <c r="E119" s="26">
        <f t="shared" ref="E119:H119" si="26">E120+E121</f>
        <v>156962200</v>
      </c>
      <c r="F119" s="26">
        <f>F120+F121+F122</f>
        <v>51380000</v>
      </c>
      <c r="G119" s="26">
        <f>G120+G121+G123</f>
        <v>96271200</v>
      </c>
      <c r="H119" s="26">
        <f t="shared" si="26"/>
        <v>78520150</v>
      </c>
      <c r="I119" s="26">
        <f>I120+I121+I122</f>
        <v>17231550</v>
      </c>
      <c r="J119" s="20">
        <f t="shared" si="25"/>
        <v>45.796672349753393</v>
      </c>
      <c r="K119" s="20">
        <f t="shared" si="25"/>
        <v>50.024878601344781</v>
      </c>
      <c r="L119" s="20">
        <f t="shared" si="25"/>
        <v>33.537465940054496</v>
      </c>
      <c r="M119" s="7"/>
    </row>
    <row r="120" spans="1:13" ht="47.25" x14ac:dyDescent="0.25">
      <c r="A120" s="114" t="s">
        <v>134</v>
      </c>
      <c r="B120" s="24" t="s">
        <v>19</v>
      </c>
      <c r="C120" s="25" t="s">
        <v>399</v>
      </c>
      <c r="D120" s="26">
        <f t="shared" si="20"/>
        <v>156962200</v>
      </c>
      <c r="E120" s="26">
        <v>156962200</v>
      </c>
      <c r="F120" s="26"/>
      <c r="G120" s="20">
        <f t="shared" si="18"/>
        <v>78520150</v>
      </c>
      <c r="H120" s="26">
        <v>78520150</v>
      </c>
      <c r="I120" s="26"/>
      <c r="J120" s="20">
        <f t="shared" si="25"/>
        <v>50.024878601344781</v>
      </c>
      <c r="K120" s="20">
        <f t="shared" si="25"/>
        <v>50.024878601344781</v>
      </c>
      <c r="L120" s="20" t="e">
        <f t="shared" si="25"/>
        <v>#DIV/0!</v>
      </c>
      <c r="M120" s="7"/>
    </row>
    <row r="121" spans="1:13" ht="47.25" x14ac:dyDescent="0.25">
      <c r="A121" s="114" t="s">
        <v>135</v>
      </c>
      <c r="B121" s="24" t="s">
        <v>19</v>
      </c>
      <c r="C121" s="25" t="s">
        <v>400</v>
      </c>
      <c r="D121" s="26">
        <f>E121+F121</f>
        <v>0</v>
      </c>
      <c r="E121" s="26"/>
      <c r="F121" s="26"/>
      <c r="G121" s="20">
        <f>H121+I121</f>
        <v>0</v>
      </c>
      <c r="H121" s="26"/>
      <c r="I121" s="26"/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7"/>
    </row>
    <row r="122" spans="1:13" ht="43.5" customHeight="1" x14ac:dyDescent="0.25">
      <c r="A122" s="114" t="s">
        <v>448</v>
      </c>
      <c r="B122" s="24" t="s">
        <v>19</v>
      </c>
      <c r="C122" s="25" t="s">
        <v>447</v>
      </c>
      <c r="D122" s="26"/>
      <c r="E122" s="26"/>
      <c r="F122" s="26">
        <v>51380000</v>
      </c>
      <c r="G122" s="20"/>
      <c r="H122" s="26"/>
      <c r="I122" s="26">
        <v>17231550</v>
      </c>
      <c r="J122" s="26"/>
      <c r="K122" s="26"/>
      <c r="L122" s="26"/>
      <c r="M122" s="7"/>
    </row>
    <row r="123" spans="1:13" ht="63" x14ac:dyDescent="0.25">
      <c r="A123" s="114" t="s">
        <v>136</v>
      </c>
      <c r="B123" s="24" t="s">
        <v>19</v>
      </c>
      <c r="C123" s="25" t="s">
        <v>401</v>
      </c>
      <c r="D123" s="26">
        <f t="shared" si="20"/>
        <v>53252200</v>
      </c>
      <c r="E123" s="26">
        <v>53252200</v>
      </c>
      <c r="F123" s="26"/>
      <c r="G123" s="20">
        <f t="shared" si="18"/>
        <v>17751050</v>
      </c>
      <c r="H123" s="26">
        <v>17751050</v>
      </c>
      <c r="I123" s="26"/>
      <c r="J123" s="20">
        <f t="shared" si="25"/>
        <v>33.333927987951675</v>
      </c>
      <c r="K123" s="26"/>
      <c r="L123" s="26"/>
      <c r="M123" s="7"/>
    </row>
    <row r="124" spans="1:13" ht="47.25" x14ac:dyDescent="0.25">
      <c r="A124" s="115" t="s">
        <v>137</v>
      </c>
      <c r="B124" s="47" t="s">
        <v>19</v>
      </c>
      <c r="C124" s="48" t="s">
        <v>402</v>
      </c>
      <c r="D124" s="49">
        <f t="shared" si="20"/>
        <v>115097540</v>
      </c>
      <c r="E124" s="49">
        <f>E126+E129+E125+E128</f>
        <v>67662920</v>
      </c>
      <c r="F124" s="49">
        <f>F126+F129+F127+F125</f>
        <v>47434620</v>
      </c>
      <c r="G124" s="53">
        <f t="shared" si="18"/>
        <v>22346139.170000002</v>
      </c>
      <c r="H124" s="49">
        <f>H126+H129+H125+H128</f>
        <v>22346139.170000002</v>
      </c>
      <c r="I124" s="49">
        <f>I126+I129+I125++I127</f>
        <v>0</v>
      </c>
      <c r="J124" s="53">
        <f>G124/D124*100</f>
        <v>19.414958104230553</v>
      </c>
      <c r="K124" s="53">
        <f>H124/E124*100</f>
        <v>33.025679604131781</v>
      </c>
      <c r="L124" s="53">
        <f>I124/F124*100</f>
        <v>0</v>
      </c>
      <c r="M124" s="7"/>
    </row>
    <row r="125" spans="1:13" ht="220.5" x14ac:dyDescent="0.25">
      <c r="A125" s="114" t="s">
        <v>464</v>
      </c>
      <c r="B125" s="24" t="s">
        <v>19</v>
      </c>
      <c r="C125" s="25" t="s">
        <v>455</v>
      </c>
      <c r="D125" s="26">
        <f t="shared" si="20"/>
        <v>26590320</v>
      </c>
      <c r="E125" s="26"/>
      <c r="F125" s="26">
        <v>26590320</v>
      </c>
      <c r="G125" s="20">
        <f t="shared" si="18"/>
        <v>0</v>
      </c>
      <c r="H125" s="26"/>
      <c r="I125" s="26"/>
      <c r="J125" s="26">
        <f t="shared" ref="J125:J128" si="27">G125/D125*100</f>
        <v>0</v>
      </c>
      <c r="K125" s="26" t="e">
        <f t="shared" ref="K125:K128" si="28">H125/E125*100</f>
        <v>#DIV/0!</v>
      </c>
      <c r="L125" s="53">
        <f t="shared" ref="L125:L128" si="29">I125/F125*100</f>
        <v>0</v>
      </c>
      <c r="M125" s="7"/>
    </row>
    <row r="126" spans="1:13" ht="47.25" x14ac:dyDescent="0.25">
      <c r="A126" s="114" t="s">
        <v>434</v>
      </c>
      <c r="B126" s="24" t="s">
        <v>19</v>
      </c>
      <c r="C126" s="25" t="s">
        <v>433</v>
      </c>
      <c r="D126" s="26">
        <f t="shared" si="20"/>
        <v>2416300</v>
      </c>
      <c r="E126" s="26">
        <v>2416300</v>
      </c>
      <c r="F126" s="26"/>
      <c r="G126" s="20">
        <f t="shared" si="18"/>
        <v>454504.51</v>
      </c>
      <c r="H126" s="26">
        <v>454504.51</v>
      </c>
      <c r="I126" s="26"/>
      <c r="J126" s="26">
        <f t="shared" si="27"/>
        <v>18.809937093903901</v>
      </c>
      <c r="K126" s="26">
        <f t="shared" si="28"/>
        <v>18.809937093903901</v>
      </c>
      <c r="L126" s="53" t="e">
        <f t="shared" si="29"/>
        <v>#DIV/0!</v>
      </c>
      <c r="M126" s="7"/>
    </row>
    <row r="127" spans="1:13" ht="196.5" customHeight="1" x14ac:dyDescent="0.25">
      <c r="A127" s="114" t="s">
        <v>458</v>
      </c>
      <c r="B127" s="24" t="s">
        <v>19</v>
      </c>
      <c r="C127" s="25" t="s">
        <v>453</v>
      </c>
      <c r="D127" s="26">
        <f>E127+F127</f>
        <v>0</v>
      </c>
      <c r="E127" s="26"/>
      <c r="F127" s="26"/>
      <c r="G127" s="20">
        <f>H127+I127</f>
        <v>0</v>
      </c>
      <c r="H127" s="26"/>
      <c r="I127" s="26"/>
      <c r="J127" s="26" t="e">
        <f t="shared" si="27"/>
        <v>#DIV/0!</v>
      </c>
      <c r="K127" s="26" t="e">
        <f t="shared" si="28"/>
        <v>#DIV/0!</v>
      </c>
      <c r="L127" s="53" t="e">
        <f t="shared" si="29"/>
        <v>#DIV/0!</v>
      </c>
      <c r="M127" s="7"/>
    </row>
    <row r="128" spans="1:13" ht="44.25" customHeight="1" x14ac:dyDescent="0.25">
      <c r="A128" s="114" t="s">
        <v>465</v>
      </c>
      <c r="B128" s="24" t="s">
        <v>19</v>
      </c>
      <c r="C128" s="25" t="s">
        <v>462</v>
      </c>
      <c r="D128" s="26">
        <f>E128+F128</f>
        <v>48720</v>
      </c>
      <c r="E128" s="26">
        <v>48720</v>
      </c>
      <c r="F128" s="26"/>
      <c r="G128" s="20">
        <f>H128+I128</f>
        <v>48720</v>
      </c>
      <c r="H128" s="26">
        <v>48720</v>
      </c>
      <c r="I128" s="26"/>
      <c r="J128" s="26">
        <f t="shared" si="27"/>
        <v>100</v>
      </c>
      <c r="K128" s="26">
        <f t="shared" si="28"/>
        <v>100</v>
      </c>
      <c r="L128" s="53" t="e">
        <f t="shared" si="29"/>
        <v>#DIV/0!</v>
      </c>
      <c r="M128" s="7"/>
    </row>
    <row r="129" spans="1:13" ht="15.75" x14ac:dyDescent="0.25">
      <c r="A129" s="114" t="s">
        <v>138</v>
      </c>
      <c r="B129" s="24" t="s">
        <v>19</v>
      </c>
      <c r="C129" s="25" t="s">
        <v>403</v>
      </c>
      <c r="D129" s="26">
        <f t="shared" si="20"/>
        <v>86042200</v>
      </c>
      <c r="E129" s="26">
        <f t="shared" ref="E129:I129" si="30">E130+E131</f>
        <v>65197900</v>
      </c>
      <c r="F129" s="26">
        <f>F131</f>
        <v>20844300</v>
      </c>
      <c r="G129" s="20">
        <f t="shared" si="18"/>
        <v>21842914.66</v>
      </c>
      <c r="H129" s="26">
        <f t="shared" si="30"/>
        <v>21842914.66</v>
      </c>
      <c r="I129" s="26">
        <f t="shared" si="30"/>
        <v>0</v>
      </c>
      <c r="J129" s="20">
        <f t="shared" ref="J129:L131" si="31">G129/D129*100</f>
        <v>25.386280987701383</v>
      </c>
      <c r="K129" s="20">
        <f t="shared" si="31"/>
        <v>33.502481920429958</v>
      </c>
      <c r="L129" s="20">
        <f t="shared" si="31"/>
        <v>0</v>
      </c>
      <c r="M129" s="7"/>
    </row>
    <row r="130" spans="1:13" ht="31.5" x14ac:dyDescent="0.25">
      <c r="A130" s="114" t="s">
        <v>139</v>
      </c>
      <c r="B130" s="24" t="s">
        <v>19</v>
      </c>
      <c r="C130" s="25" t="s">
        <v>404</v>
      </c>
      <c r="D130" s="26">
        <f t="shared" si="20"/>
        <v>65197900</v>
      </c>
      <c r="E130" s="26">
        <v>65197900</v>
      </c>
      <c r="F130" s="26"/>
      <c r="G130" s="20">
        <f t="shared" si="18"/>
        <v>21842914.66</v>
      </c>
      <c r="H130" s="26">
        <v>21842914.66</v>
      </c>
      <c r="I130" s="26"/>
      <c r="J130" s="20">
        <f t="shared" si="31"/>
        <v>33.502481920429958</v>
      </c>
      <c r="K130" s="20">
        <f t="shared" si="31"/>
        <v>33.502481920429958</v>
      </c>
      <c r="L130" s="20" t="e">
        <f t="shared" si="31"/>
        <v>#DIV/0!</v>
      </c>
      <c r="M130" s="7"/>
    </row>
    <row r="131" spans="1:13" ht="31.5" x14ac:dyDescent="0.25">
      <c r="A131" s="114" t="s">
        <v>140</v>
      </c>
      <c r="B131" s="24" t="s">
        <v>19</v>
      </c>
      <c r="C131" s="25" t="s">
        <v>405</v>
      </c>
      <c r="D131" s="26">
        <f t="shared" si="20"/>
        <v>20844300</v>
      </c>
      <c r="E131" s="26"/>
      <c r="F131" s="26">
        <v>20844300</v>
      </c>
      <c r="G131" s="20">
        <f t="shared" si="18"/>
        <v>0</v>
      </c>
      <c r="H131" s="26"/>
      <c r="I131" s="26"/>
      <c r="J131" s="20">
        <f t="shared" si="31"/>
        <v>0</v>
      </c>
      <c r="K131" s="26"/>
      <c r="L131" s="26"/>
      <c r="M131" s="7"/>
    </row>
    <row r="132" spans="1:13" ht="31.5" x14ac:dyDescent="0.25">
      <c r="A132" s="115" t="s">
        <v>141</v>
      </c>
      <c r="B132" s="47" t="s">
        <v>19</v>
      </c>
      <c r="C132" s="48" t="s">
        <v>406</v>
      </c>
      <c r="D132" s="49">
        <f t="shared" si="20"/>
        <v>234315100</v>
      </c>
      <c r="E132" s="49">
        <f>E133+E135+E137+E139+E142+E145+E144</f>
        <v>233091700</v>
      </c>
      <c r="F132" s="49">
        <f>F133+F135+F137+F139+F142+F144+F145</f>
        <v>1223400</v>
      </c>
      <c r="G132" s="53">
        <f t="shared" si="18"/>
        <v>66191491.779999994</v>
      </c>
      <c r="H132" s="49">
        <f>H133+H135+H137+H139+H142+H145+H144</f>
        <v>65851534.409999996</v>
      </c>
      <c r="I132" s="26">
        <f>I133+I135+I137+I139+I142+I144+I145+I141</f>
        <v>339957.37</v>
      </c>
      <c r="J132" s="53">
        <f>G132/D132*100</f>
        <v>28.248922830837621</v>
      </c>
      <c r="K132" s="53">
        <f>H132/E132*100</f>
        <v>28.251342458783384</v>
      </c>
      <c r="L132" s="53">
        <f>I132/F132*100</f>
        <v>27.78791646231813</v>
      </c>
      <c r="M132" s="7"/>
    </row>
    <row r="133" spans="1:13" ht="78.75" x14ac:dyDescent="0.25">
      <c r="A133" s="114" t="s">
        <v>142</v>
      </c>
      <c r="B133" s="24" t="s">
        <v>19</v>
      </c>
      <c r="C133" s="25" t="s">
        <v>407</v>
      </c>
      <c r="D133" s="26">
        <f t="shared" si="20"/>
        <v>0</v>
      </c>
      <c r="E133" s="26">
        <f>E134</f>
        <v>0</v>
      </c>
      <c r="F133" s="26">
        <f>F134</f>
        <v>0</v>
      </c>
      <c r="G133" s="20">
        <f t="shared" si="18"/>
        <v>0</v>
      </c>
      <c r="H133" s="26">
        <f>H134</f>
        <v>0</v>
      </c>
      <c r="I133" s="26">
        <f>I134</f>
        <v>0</v>
      </c>
      <c r="J133" s="26"/>
      <c r="K133" s="26"/>
      <c r="L133" s="26"/>
      <c r="M133" s="7"/>
    </row>
    <row r="134" spans="1:13" ht="78.75" x14ac:dyDescent="0.25">
      <c r="A134" s="114" t="s">
        <v>143</v>
      </c>
      <c r="B134" s="24" t="s">
        <v>19</v>
      </c>
      <c r="C134" s="25" t="s">
        <v>408</v>
      </c>
      <c r="D134" s="26">
        <f t="shared" si="20"/>
        <v>0</v>
      </c>
      <c r="E134" s="26"/>
      <c r="F134" s="26"/>
      <c r="G134" s="20">
        <f t="shared" si="18"/>
        <v>0</v>
      </c>
      <c r="H134" s="26"/>
      <c r="I134" s="26"/>
      <c r="J134" s="26"/>
      <c r="K134" s="26"/>
      <c r="L134" s="26"/>
      <c r="M134" s="7"/>
    </row>
    <row r="135" spans="1:13" ht="63" x14ac:dyDescent="0.25">
      <c r="A135" s="114" t="s">
        <v>144</v>
      </c>
      <c r="B135" s="24" t="s">
        <v>19</v>
      </c>
      <c r="C135" s="25" t="s">
        <v>409</v>
      </c>
      <c r="D135" s="26">
        <f t="shared" si="20"/>
        <v>1097500</v>
      </c>
      <c r="E135" s="26">
        <f>E136</f>
        <v>0</v>
      </c>
      <c r="F135" s="26">
        <f>F136</f>
        <v>1097500</v>
      </c>
      <c r="G135" s="20">
        <f t="shared" si="18"/>
        <v>309007.37</v>
      </c>
      <c r="H135" s="26">
        <f>H136</f>
        <v>0</v>
      </c>
      <c r="I135" s="26">
        <f>I136</f>
        <v>309007.37</v>
      </c>
      <c r="J135" s="20">
        <f t="shared" ref="J135:L141" si="32">G135/D135*100</f>
        <v>28.155569020501137</v>
      </c>
      <c r="K135" s="20" t="e">
        <f t="shared" si="32"/>
        <v>#DIV/0!</v>
      </c>
      <c r="L135" s="20">
        <f t="shared" si="32"/>
        <v>28.155569020501137</v>
      </c>
      <c r="M135" s="7"/>
    </row>
    <row r="136" spans="1:13" ht="78.75" x14ac:dyDescent="0.25">
      <c r="A136" s="114" t="s">
        <v>145</v>
      </c>
      <c r="B136" s="24" t="s">
        <v>19</v>
      </c>
      <c r="C136" s="25" t="s">
        <v>410</v>
      </c>
      <c r="D136" s="26">
        <f t="shared" si="20"/>
        <v>1097500</v>
      </c>
      <c r="E136" s="26"/>
      <c r="F136" s="26">
        <v>1097500</v>
      </c>
      <c r="G136" s="20">
        <f t="shared" si="18"/>
        <v>309007.37</v>
      </c>
      <c r="H136" s="26">
        <v>0</v>
      </c>
      <c r="I136" s="26">
        <v>309007.37</v>
      </c>
      <c r="J136" s="20">
        <f t="shared" si="32"/>
        <v>28.155569020501137</v>
      </c>
      <c r="K136" s="20" t="e">
        <f t="shared" si="32"/>
        <v>#DIV/0!</v>
      </c>
      <c r="L136" s="20">
        <f t="shared" si="32"/>
        <v>28.155569020501137</v>
      </c>
      <c r="M136" s="7"/>
    </row>
    <row r="137" spans="1:13" ht="63" x14ac:dyDescent="0.25">
      <c r="A137" s="114" t="s">
        <v>146</v>
      </c>
      <c r="B137" s="24" t="s">
        <v>19</v>
      </c>
      <c r="C137" s="25" t="s">
        <v>411</v>
      </c>
      <c r="D137" s="26">
        <f t="shared" si="20"/>
        <v>0</v>
      </c>
      <c r="E137" s="26">
        <f>E138</f>
        <v>0</v>
      </c>
      <c r="F137" s="26">
        <f>F138</f>
        <v>0</v>
      </c>
      <c r="G137" s="20">
        <f t="shared" si="18"/>
        <v>0</v>
      </c>
      <c r="H137" s="26">
        <f>H138</f>
        <v>0</v>
      </c>
      <c r="I137" s="26">
        <f>I138</f>
        <v>0</v>
      </c>
      <c r="J137" s="20" t="e">
        <f t="shared" si="32"/>
        <v>#DIV/0!</v>
      </c>
      <c r="K137" s="20" t="e">
        <f t="shared" si="32"/>
        <v>#DIV/0!</v>
      </c>
      <c r="L137" s="20" t="e">
        <f t="shared" si="32"/>
        <v>#DIV/0!</v>
      </c>
      <c r="M137" s="7"/>
    </row>
    <row r="138" spans="1:13" ht="63" x14ac:dyDescent="0.25">
      <c r="A138" s="114" t="s">
        <v>147</v>
      </c>
      <c r="B138" s="24" t="s">
        <v>19</v>
      </c>
      <c r="C138" s="25" t="s">
        <v>412</v>
      </c>
      <c r="D138" s="26">
        <f t="shared" si="20"/>
        <v>0</v>
      </c>
      <c r="E138" s="26"/>
      <c r="F138" s="26"/>
      <c r="G138" s="20">
        <f t="shared" si="18"/>
        <v>0</v>
      </c>
      <c r="H138" s="26"/>
      <c r="I138" s="26"/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47.25" x14ac:dyDescent="0.25">
      <c r="A139" s="114" t="s">
        <v>148</v>
      </c>
      <c r="B139" s="24" t="s">
        <v>19</v>
      </c>
      <c r="C139" s="25" t="s">
        <v>413</v>
      </c>
      <c r="D139" s="26">
        <f t="shared" si="20"/>
        <v>43496000</v>
      </c>
      <c r="E139" s="26">
        <f>E140+E141</f>
        <v>43370100</v>
      </c>
      <c r="F139" s="26">
        <f>F140+F141</f>
        <v>125900</v>
      </c>
      <c r="G139" s="20">
        <f t="shared" si="18"/>
        <v>15184734.41</v>
      </c>
      <c r="H139" s="26">
        <f>H140+H141</f>
        <v>15184734.41</v>
      </c>
      <c r="I139" s="26"/>
      <c r="J139" s="20">
        <f t="shared" si="32"/>
        <v>34.910645599595362</v>
      </c>
      <c r="K139" s="20">
        <f t="shared" si="32"/>
        <v>35.01198846670863</v>
      </c>
      <c r="L139" s="20">
        <f t="shared" si="32"/>
        <v>0</v>
      </c>
      <c r="M139" s="7"/>
    </row>
    <row r="140" spans="1:13" ht="63" x14ac:dyDescent="0.25">
      <c r="A140" s="114" t="s">
        <v>149</v>
      </c>
      <c r="B140" s="24" t="s">
        <v>19</v>
      </c>
      <c r="C140" s="25" t="s">
        <v>414</v>
      </c>
      <c r="D140" s="26">
        <f t="shared" si="20"/>
        <v>43370100</v>
      </c>
      <c r="E140" s="26">
        <v>43370100</v>
      </c>
      <c r="F140" s="26"/>
      <c r="G140" s="20">
        <f t="shared" si="18"/>
        <v>15184734.41</v>
      </c>
      <c r="H140" s="26">
        <v>15184734.41</v>
      </c>
      <c r="I140" s="26"/>
      <c r="J140" s="20">
        <f t="shared" si="32"/>
        <v>35.01198846670863</v>
      </c>
      <c r="K140" s="20">
        <f t="shared" si="32"/>
        <v>35.01198846670863</v>
      </c>
      <c r="L140" s="20" t="e">
        <f t="shared" si="32"/>
        <v>#DIV/0!</v>
      </c>
      <c r="M140" s="7"/>
    </row>
    <row r="141" spans="1:13" ht="63" x14ac:dyDescent="0.25">
      <c r="A141" s="114" t="s">
        <v>150</v>
      </c>
      <c r="B141" s="24" t="s">
        <v>19</v>
      </c>
      <c r="C141" s="25" t="s">
        <v>417</v>
      </c>
      <c r="D141" s="26">
        <f t="shared" si="20"/>
        <v>125900</v>
      </c>
      <c r="E141" s="26"/>
      <c r="F141" s="26">
        <v>125900</v>
      </c>
      <c r="G141" s="20">
        <f t="shared" si="18"/>
        <v>30950</v>
      </c>
      <c r="H141" s="26"/>
      <c r="I141" s="26">
        <v>30950</v>
      </c>
      <c r="J141" s="20">
        <f t="shared" si="32"/>
        <v>24.583002382843528</v>
      </c>
      <c r="K141" s="20" t="e">
        <f t="shared" si="32"/>
        <v>#DIV/0!</v>
      </c>
      <c r="L141" s="20">
        <f t="shared" si="32"/>
        <v>24.583002382843528</v>
      </c>
      <c r="M141" s="7"/>
    </row>
    <row r="142" spans="1:13" ht="47.25" x14ac:dyDescent="0.25">
      <c r="A142" s="114" t="s">
        <v>151</v>
      </c>
      <c r="B142" s="24" t="s">
        <v>19</v>
      </c>
      <c r="C142" s="25" t="s">
        <v>415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63" x14ac:dyDescent="0.25">
      <c r="A143" s="114" t="s">
        <v>152</v>
      </c>
      <c r="B143" s="24" t="s">
        <v>19</v>
      </c>
      <c r="C143" s="25" t="s">
        <v>416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31.5" x14ac:dyDescent="0.25">
      <c r="A144" s="114" t="s">
        <v>343</v>
      </c>
      <c r="B144" s="24" t="s">
        <v>19</v>
      </c>
      <c r="C144" s="25" t="s">
        <v>418</v>
      </c>
      <c r="D144" s="26">
        <f t="shared" si="20"/>
        <v>700</v>
      </c>
      <c r="E144" s="26">
        <v>700</v>
      </c>
      <c r="F144" s="26"/>
      <c r="G144" s="20">
        <f t="shared" si="18"/>
        <v>700</v>
      </c>
      <c r="H144" s="26">
        <v>700</v>
      </c>
      <c r="I144" s="26"/>
      <c r="J144" s="20">
        <f t="shared" ref="J144" si="33">G144/D144*100</f>
        <v>100</v>
      </c>
      <c r="K144" s="26"/>
      <c r="L144" s="26"/>
      <c r="M144" s="7"/>
    </row>
    <row r="145" spans="1:13" ht="15.75" x14ac:dyDescent="0.25">
      <c r="A145" s="114" t="s">
        <v>153</v>
      </c>
      <c r="B145" s="24" t="s">
        <v>19</v>
      </c>
      <c r="C145" s="25" t="s">
        <v>419</v>
      </c>
      <c r="D145" s="26">
        <f t="shared" si="20"/>
        <v>189720900</v>
      </c>
      <c r="E145" s="26">
        <f>E146</f>
        <v>189720900</v>
      </c>
      <c r="F145" s="26"/>
      <c r="G145" s="20">
        <f t="shared" si="18"/>
        <v>50666100</v>
      </c>
      <c r="H145" s="26">
        <f>H146</f>
        <v>50666100</v>
      </c>
      <c r="I145" s="26"/>
      <c r="J145" s="20">
        <f t="shared" ref="J145:L148" si="34">G145/D145*100</f>
        <v>26.705597538278596</v>
      </c>
      <c r="K145" s="20">
        <f t="shared" si="34"/>
        <v>26.705597538278596</v>
      </c>
      <c r="L145" s="20" t="e">
        <f t="shared" si="34"/>
        <v>#DIV/0!</v>
      </c>
      <c r="M145" s="7"/>
    </row>
    <row r="146" spans="1:13" ht="31.5" x14ac:dyDescent="0.25">
      <c r="A146" s="114" t="s">
        <v>154</v>
      </c>
      <c r="B146" s="24" t="s">
        <v>19</v>
      </c>
      <c r="C146" s="25" t="s">
        <v>420</v>
      </c>
      <c r="D146" s="26">
        <f t="shared" si="20"/>
        <v>189720900</v>
      </c>
      <c r="E146" s="26">
        <v>189720900</v>
      </c>
      <c r="F146" s="26"/>
      <c r="G146" s="20">
        <f t="shared" si="18"/>
        <v>50666100</v>
      </c>
      <c r="H146" s="26">
        <v>50666100</v>
      </c>
      <c r="I146" s="26"/>
      <c r="J146" s="20">
        <f t="shared" si="34"/>
        <v>26.705597538278596</v>
      </c>
      <c r="K146" s="20">
        <f t="shared" si="34"/>
        <v>26.705597538278596</v>
      </c>
      <c r="L146" s="20" t="e">
        <f t="shared" si="34"/>
        <v>#DIV/0!</v>
      </c>
      <c r="M146" s="7"/>
    </row>
    <row r="147" spans="1:13" ht="15.75" x14ac:dyDescent="0.25">
      <c r="A147" s="114" t="s">
        <v>155</v>
      </c>
      <c r="B147" s="24" t="s">
        <v>19</v>
      </c>
      <c r="C147" s="25" t="s">
        <v>421</v>
      </c>
      <c r="D147" s="26">
        <f>D151+D150</f>
        <v>6963700</v>
      </c>
      <c r="E147" s="26">
        <f>E148+E151+E150</f>
        <v>9132567.0800000001</v>
      </c>
      <c r="F147" s="26">
        <f>F148+F151</f>
        <v>0</v>
      </c>
      <c r="G147" s="20">
        <f>G150+G151</f>
        <v>1678360.06</v>
      </c>
      <c r="H147" s="26">
        <f>H148+H151+H150</f>
        <v>2265214.1100000003</v>
      </c>
      <c r="I147" s="26">
        <f>I151+I150</f>
        <v>0</v>
      </c>
      <c r="J147" s="20">
        <f t="shared" si="34"/>
        <v>24.101556069330961</v>
      </c>
      <c r="K147" s="20">
        <f t="shared" si="34"/>
        <v>24.803695282575468</v>
      </c>
      <c r="L147" s="20" t="e">
        <f t="shared" si="34"/>
        <v>#DIV/0!</v>
      </c>
      <c r="M147" s="7"/>
    </row>
    <row r="148" spans="1:13" ht="110.25" x14ac:dyDescent="0.25">
      <c r="A148" s="114" t="s">
        <v>156</v>
      </c>
      <c r="B148" s="24" t="s">
        <v>19</v>
      </c>
      <c r="C148" s="25" t="s">
        <v>422</v>
      </c>
      <c r="D148" s="26"/>
      <c r="E148" s="26">
        <f>E149</f>
        <v>2168867.08</v>
      </c>
      <c r="F148" s="26">
        <f>F149</f>
        <v>0</v>
      </c>
      <c r="G148" s="20"/>
      <c r="H148" s="26">
        <f>H149</f>
        <v>586854.05000000005</v>
      </c>
      <c r="I148" s="26">
        <f>I149</f>
        <v>0</v>
      </c>
      <c r="J148" s="20" t="e">
        <f t="shared" si="34"/>
        <v>#DIV/0!</v>
      </c>
      <c r="K148" s="20">
        <f t="shared" si="34"/>
        <v>27.058092006265316</v>
      </c>
      <c r="L148" s="20" t="e">
        <f t="shared" si="34"/>
        <v>#DIV/0!</v>
      </c>
      <c r="M148" s="7"/>
    </row>
    <row r="149" spans="1:13" ht="110.25" x14ac:dyDescent="0.25">
      <c r="A149" s="114" t="s">
        <v>157</v>
      </c>
      <c r="B149" s="24" t="s">
        <v>19</v>
      </c>
      <c r="C149" s="25" t="s">
        <v>423</v>
      </c>
      <c r="D149" s="26"/>
      <c r="E149" s="26">
        <v>2168867.08</v>
      </c>
      <c r="F149" s="26"/>
      <c r="G149" s="20"/>
      <c r="H149" s="26">
        <v>586854.05000000005</v>
      </c>
      <c r="I149" s="26"/>
      <c r="J149" s="26" t="e">
        <f t="shared" ref="J149:J155" si="35">G149/D149*100</f>
        <v>#DIV/0!</v>
      </c>
      <c r="K149" s="26">
        <f t="shared" ref="K149:K155" si="36">H149/E149*100</f>
        <v>27.058092006265316</v>
      </c>
      <c r="L149" s="26" t="e">
        <f t="shared" ref="L149:L155" si="37">I149/F149*100</f>
        <v>#DIV/0!</v>
      </c>
      <c r="M149" s="7"/>
    </row>
    <row r="150" spans="1:13" ht="15.75" x14ac:dyDescent="0.25">
      <c r="A150" s="114" t="s">
        <v>436</v>
      </c>
      <c r="B150" s="24" t="s">
        <v>19</v>
      </c>
      <c r="C150" s="25" t="s">
        <v>435</v>
      </c>
      <c r="D150" s="26">
        <f>E150</f>
        <v>0</v>
      </c>
      <c r="E150" s="26"/>
      <c r="F150" s="26"/>
      <c r="G150" s="20">
        <f>H150</f>
        <v>0</v>
      </c>
      <c r="H150" s="26"/>
      <c r="I150" s="26"/>
      <c r="J150" s="26"/>
      <c r="K150" s="26"/>
      <c r="L150" s="26"/>
      <c r="M150" s="7"/>
    </row>
    <row r="151" spans="1:13" ht="15.75" x14ac:dyDescent="0.25">
      <c r="A151" s="114" t="s">
        <v>424</v>
      </c>
      <c r="B151" s="47" t="s">
        <v>19</v>
      </c>
      <c r="C151" s="48" t="s">
        <v>425</v>
      </c>
      <c r="D151" s="49">
        <f>E151+D154</f>
        <v>6963700</v>
      </c>
      <c r="E151" s="49">
        <f>E152+E153</f>
        <v>6963700</v>
      </c>
      <c r="F151" s="49">
        <f>F154</f>
        <v>0</v>
      </c>
      <c r="G151" s="53">
        <f>H151+G154</f>
        <v>1678360.06</v>
      </c>
      <c r="H151" s="49">
        <f>H152+H153</f>
        <v>1678360.06</v>
      </c>
      <c r="I151" s="49">
        <f>I154</f>
        <v>0</v>
      </c>
      <c r="J151" s="49">
        <f t="shared" si="35"/>
        <v>24.101556069330961</v>
      </c>
      <c r="K151" s="49">
        <f t="shared" si="36"/>
        <v>24.101556069330961</v>
      </c>
      <c r="L151" s="49" t="e">
        <f t="shared" si="37"/>
        <v>#DIV/0!</v>
      </c>
      <c r="M151" s="7"/>
    </row>
    <row r="152" spans="1:13" ht="31.5" x14ac:dyDescent="0.25">
      <c r="A152" s="114" t="s">
        <v>430</v>
      </c>
      <c r="B152" s="24" t="s">
        <v>19</v>
      </c>
      <c r="C152" s="25" t="s">
        <v>486</v>
      </c>
      <c r="D152" s="26">
        <f>E152</f>
        <v>6468300</v>
      </c>
      <c r="E152" s="26">
        <v>6468300</v>
      </c>
      <c r="F152" s="26"/>
      <c r="G152" s="20">
        <f t="shared" si="18"/>
        <v>1570282.37</v>
      </c>
      <c r="H152" s="26">
        <v>1570282.37</v>
      </c>
      <c r="I152" s="26"/>
      <c r="J152" s="26">
        <f t="shared" si="35"/>
        <v>24.276585346999987</v>
      </c>
      <c r="K152" s="26">
        <f t="shared" si="36"/>
        <v>24.276585346999987</v>
      </c>
      <c r="L152" s="26" t="e">
        <f t="shared" si="37"/>
        <v>#DIV/0!</v>
      </c>
      <c r="M152" s="7"/>
    </row>
    <row r="153" spans="1:13" ht="31.5" x14ac:dyDescent="0.25">
      <c r="A153" s="114" t="s">
        <v>430</v>
      </c>
      <c r="B153" s="24" t="s">
        <v>19</v>
      </c>
      <c r="C153" s="25" t="s">
        <v>483</v>
      </c>
      <c r="D153" s="26">
        <f>E153</f>
        <v>495400</v>
      </c>
      <c r="E153" s="26">
        <v>495400</v>
      </c>
      <c r="F153" s="26"/>
      <c r="G153" s="20">
        <f>H153</f>
        <v>108077.69</v>
      </c>
      <c r="H153" s="26">
        <v>108077.69</v>
      </c>
      <c r="I153" s="26"/>
      <c r="J153" s="26"/>
      <c r="K153" s="26">
        <f t="shared" si="36"/>
        <v>21.816247476786437</v>
      </c>
      <c r="L153" s="26"/>
      <c r="M153" s="7"/>
    </row>
    <row r="154" spans="1:13" ht="31.5" x14ac:dyDescent="0.25">
      <c r="A154" s="114" t="s">
        <v>431</v>
      </c>
      <c r="B154" s="24" t="s">
        <v>19</v>
      </c>
      <c r="C154" s="25" t="s">
        <v>429</v>
      </c>
      <c r="D154" s="26">
        <f>F154</f>
        <v>0</v>
      </c>
      <c r="E154" s="26"/>
      <c r="F154" s="26"/>
      <c r="G154" s="20">
        <f>I154</f>
        <v>0</v>
      </c>
      <c r="H154" s="26"/>
      <c r="I154" s="26"/>
      <c r="J154" s="26" t="e">
        <f t="shared" si="35"/>
        <v>#DIV/0!</v>
      </c>
      <c r="K154" s="26" t="e">
        <f t="shared" si="36"/>
        <v>#DIV/0!</v>
      </c>
      <c r="L154" s="26" t="e">
        <f t="shared" si="37"/>
        <v>#DIV/0!</v>
      </c>
      <c r="M154" s="7"/>
    </row>
    <row r="155" spans="1:13" ht="15.75" x14ac:dyDescent="0.25">
      <c r="A155" s="114" t="s">
        <v>456</v>
      </c>
      <c r="B155" s="24" t="s">
        <v>19</v>
      </c>
      <c r="C155" s="25" t="s">
        <v>342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0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78.75" x14ac:dyDescent="0.25">
      <c r="A156" s="111" t="s">
        <v>159</v>
      </c>
      <c r="B156" s="24" t="s">
        <v>19</v>
      </c>
      <c r="C156" s="25" t="s">
        <v>158</v>
      </c>
      <c r="D156" s="26">
        <f t="shared" si="20"/>
        <v>-11918048.210000001</v>
      </c>
      <c r="E156" s="26">
        <f>E157+E158</f>
        <v>-11918048.210000001</v>
      </c>
      <c r="F156" s="26">
        <f>F157+F158</f>
        <v>0</v>
      </c>
      <c r="G156" s="53">
        <f t="shared" si="18"/>
        <v>-11918048.210000001</v>
      </c>
      <c r="H156" s="26">
        <f>H157+H158</f>
        <v>-11918048.210000001</v>
      </c>
      <c r="I156" s="26">
        <f>I157+I158</f>
        <v>0</v>
      </c>
      <c r="J156" s="20">
        <f t="shared" ref="J156:L157" si="38">G156/D156*100</f>
        <v>100</v>
      </c>
      <c r="K156" s="20">
        <f t="shared" si="38"/>
        <v>100</v>
      </c>
      <c r="L156" s="20" t="e">
        <f t="shared" si="38"/>
        <v>#DIV/0!</v>
      </c>
      <c r="M156" s="7"/>
    </row>
    <row r="157" spans="1:13" ht="78.75" x14ac:dyDescent="0.25">
      <c r="A157" s="114" t="s">
        <v>159</v>
      </c>
      <c r="B157" s="24" t="s">
        <v>19</v>
      </c>
      <c r="C157" s="25" t="s">
        <v>426</v>
      </c>
      <c r="D157" s="26">
        <f t="shared" si="20"/>
        <v>-11918048.210000001</v>
      </c>
      <c r="E157" s="26">
        <v>-11918048.210000001</v>
      </c>
      <c r="F157" s="26"/>
      <c r="G157" s="20">
        <f t="shared" si="18"/>
        <v>-11918048.210000001</v>
      </c>
      <c r="H157" s="26">
        <v>-11918048.210000001</v>
      </c>
      <c r="I157" s="26"/>
      <c r="J157" s="20">
        <f t="shared" si="38"/>
        <v>100</v>
      </c>
      <c r="K157" s="20">
        <f t="shared" si="38"/>
        <v>100</v>
      </c>
      <c r="L157" s="20" t="e">
        <f t="shared" si="38"/>
        <v>#DIV/0!</v>
      </c>
      <c r="M157" s="7"/>
    </row>
    <row r="158" spans="1:13" ht="63.75" thickBot="1" x14ac:dyDescent="0.3">
      <c r="A158" s="114" t="s">
        <v>160</v>
      </c>
      <c r="B158" s="24" t="s">
        <v>19</v>
      </c>
      <c r="C158" s="25" t="s">
        <v>427</v>
      </c>
      <c r="D158" s="26">
        <f t="shared" si="20"/>
        <v>0</v>
      </c>
      <c r="E158" s="26"/>
      <c r="F158" s="26"/>
      <c r="G158" s="20">
        <f t="shared" si="18"/>
        <v>0</v>
      </c>
      <c r="H158" s="26"/>
      <c r="I158" s="26"/>
      <c r="J158" s="26"/>
      <c r="K158" s="26"/>
      <c r="L158" s="26"/>
      <c r="M158" s="7"/>
    </row>
    <row r="159" spans="1:13" x14ac:dyDescent="0.25">
      <c r="A159" s="8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 t="s">
        <v>161</v>
      </c>
    </row>
    <row r="160" spans="1:13" x14ac:dyDescent="0.25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>
      <selection activeCell="F30" sqref="F30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677182980.88999999</v>
      </c>
      <c r="E7" s="49">
        <f t="shared" si="0"/>
        <v>599687750.13999999</v>
      </c>
      <c r="F7" s="49">
        <f t="shared" si="0"/>
        <v>131044097.83</v>
      </c>
      <c r="G7" s="49">
        <f t="shared" si="0"/>
        <v>202082385.66999996</v>
      </c>
      <c r="H7" s="49">
        <f t="shared" si="0"/>
        <v>198236179.22999996</v>
      </c>
      <c r="I7" s="49">
        <f t="shared" si="0"/>
        <v>21664610.489999998</v>
      </c>
      <c r="J7" s="49">
        <f>G7/D7*100</f>
        <v>29.841622039055014</v>
      </c>
      <c r="K7" s="49">
        <f>H7/E7*100</f>
        <v>33.05656638537652</v>
      </c>
      <c r="L7" s="49">
        <f>I7/F7*100</f>
        <v>16.532305421419984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202427119.61000001</v>
      </c>
      <c r="E9" s="49">
        <f t="shared" si="1"/>
        <v>156333364.17000002</v>
      </c>
      <c r="F9" s="49">
        <f t="shared" si="1"/>
        <v>46093755.439999998</v>
      </c>
      <c r="G9" s="49">
        <f t="shared" si="1"/>
        <v>60574860.579999998</v>
      </c>
      <c r="H9" s="49">
        <f t="shared" si="1"/>
        <v>47357165.739999995</v>
      </c>
      <c r="I9" s="49">
        <f t="shared" si="1"/>
        <v>13217694.84</v>
      </c>
      <c r="J9" s="49">
        <f t="shared" ref="J9:L13" si="2">G9/D9*100</f>
        <v>29.924281240924977</v>
      </c>
      <c r="K9" s="49">
        <f t="shared" si="2"/>
        <v>30.292424135709677</v>
      </c>
      <c r="L9" s="49">
        <f t="shared" si="2"/>
        <v>28.675673556704233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9361601</v>
      </c>
      <c r="E10" s="59">
        <v>3113400</v>
      </c>
      <c r="F10" s="59">
        <v>6248201</v>
      </c>
      <c r="G10" s="59">
        <f>H10+I10</f>
        <v>2667465.15</v>
      </c>
      <c r="H10" s="59">
        <v>902179.16</v>
      </c>
      <c r="I10" s="59">
        <v>1765285.99</v>
      </c>
      <c r="J10" s="26">
        <f t="shared" si="2"/>
        <v>28.493685535198519</v>
      </c>
      <c r="K10" s="26">
        <f t="shared" si="2"/>
        <v>28.977296845891953</v>
      </c>
      <c r="L10" s="26">
        <f t="shared" si="2"/>
        <v>28.252708099499358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40915</v>
      </c>
      <c r="E11" s="59">
        <v>14915</v>
      </c>
      <c r="F11" s="59">
        <v>26000</v>
      </c>
      <c r="G11" s="59">
        <f t="shared" ref="G11:G17" si="4">H11+I11</f>
        <v>13905</v>
      </c>
      <c r="H11" s="59">
        <v>13905</v>
      </c>
      <c r="I11" s="59"/>
      <c r="J11" s="26">
        <f t="shared" si="2"/>
        <v>33.985091042404989</v>
      </c>
      <c r="K11" s="26">
        <f t="shared" si="2"/>
        <v>93.228293664096554</v>
      </c>
      <c r="L11" s="26">
        <f t="shared" si="2"/>
        <v>0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77723013.519999996</v>
      </c>
      <c r="E12" s="59">
        <v>38117009.079999998</v>
      </c>
      <c r="F12" s="59">
        <v>39606004.439999998</v>
      </c>
      <c r="G12" s="59">
        <f>H12+I12</f>
        <v>22029085.859999999</v>
      </c>
      <c r="H12" s="59">
        <v>10576677.01</v>
      </c>
      <c r="I12" s="59">
        <v>11452408.85</v>
      </c>
      <c r="J12" s="26">
        <f t="shared" si="2"/>
        <v>28.343067081838491</v>
      </c>
      <c r="K12" s="26">
        <f t="shared" si="2"/>
        <v>27.747919538497012</v>
      </c>
      <c r="L12" s="26">
        <f t="shared" si="2"/>
        <v>28.91583993873834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7301671.5499999998</v>
      </c>
      <c r="H14" s="59">
        <v>7301671.5499999998</v>
      </c>
      <c r="I14" s="59">
        <v>0</v>
      </c>
      <c r="J14" s="26">
        <f>G14/D14*100</f>
        <v>28.85951888598985</v>
      </c>
      <c r="K14" s="26">
        <f>H14/E14*100</f>
        <v>28.85951888598985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155450</v>
      </c>
      <c r="E15" s="59"/>
      <c r="F15" s="59">
        <v>155450</v>
      </c>
      <c r="G15" s="59">
        <f t="shared" si="4"/>
        <v>0</v>
      </c>
      <c r="H15" s="59"/>
      <c r="I15" s="59"/>
      <c r="J15" s="26"/>
      <c r="K15" s="26" t="e">
        <f>H15/E15*100</f>
        <v>#DIV/0!</v>
      </c>
      <c r="L15" s="26">
        <f>I15/F15*100</f>
        <v>0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89738701.090000004</v>
      </c>
      <c r="E17" s="59">
        <v>89736601.090000004</v>
      </c>
      <c r="F17" s="59">
        <v>2100</v>
      </c>
      <c r="G17" s="59">
        <f t="shared" si="4"/>
        <v>28562733.02</v>
      </c>
      <c r="H17" s="59">
        <v>28562733.02</v>
      </c>
      <c r="I17" s="59"/>
      <c r="J17" s="26">
        <f t="shared" ref="J17:J61" si="5">G17/D17*100</f>
        <v>31.828779192328732</v>
      </c>
      <c r="K17" s="26">
        <f t="shared" ref="K17:K61" si="6">H17/E17*100</f>
        <v>31.829524043766071</v>
      </c>
      <c r="L17" s="26">
        <f t="shared" ref="L17:L61" si="7">I17/F17*100</f>
        <v>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309007.37</v>
      </c>
      <c r="H18" s="49">
        <f t="shared" si="8"/>
        <v>0</v>
      </c>
      <c r="I18" s="49">
        <f t="shared" si="8"/>
        <v>309007.37</v>
      </c>
      <c r="J18" s="49">
        <f t="shared" si="5"/>
        <v>28.155569020501137</v>
      </c>
      <c r="K18" s="49" t="e">
        <f t="shared" si="6"/>
        <v>#DIV/0!</v>
      </c>
      <c r="L18" s="49">
        <f t="shared" si="7"/>
        <v>28.155569020501137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309007.37</v>
      </c>
      <c r="H19" s="59"/>
      <c r="I19" s="59">
        <v>309007.37</v>
      </c>
      <c r="J19" s="26">
        <f t="shared" si="5"/>
        <v>28.155569020501137</v>
      </c>
      <c r="K19" s="26" t="e">
        <f t="shared" si="6"/>
        <v>#DIV/0!</v>
      </c>
      <c r="L19" s="26">
        <f t="shared" si="7"/>
        <v>28.155569020501137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11454400</v>
      </c>
      <c r="E20" s="49">
        <f t="shared" si="9"/>
        <v>10584400</v>
      </c>
      <c r="F20" s="49">
        <f t="shared" si="9"/>
        <v>870000</v>
      </c>
      <c r="G20" s="49">
        <f t="shared" si="9"/>
        <v>3029302.09</v>
      </c>
      <c r="H20" s="49">
        <f t="shared" si="9"/>
        <v>2780522.8</v>
      </c>
      <c r="I20" s="49">
        <f t="shared" si="9"/>
        <v>248779.29</v>
      </c>
      <c r="J20" s="49">
        <f t="shared" si="5"/>
        <v>26.446623917446573</v>
      </c>
      <c r="K20" s="49">
        <f t="shared" si="6"/>
        <v>26.27000869203734</v>
      </c>
      <c r="L20" s="49">
        <f t="shared" si="7"/>
        <v>28.595320689655175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10954400</v>
      </c>
      <c r="E22" s="59">
        <v>10584400</v>
      </c>
      <c r="F22" s="59">
        <v>370000</v>
      </c>
      <c r="G22" s="59">
        <f>H22+I22</f>
        <v>2797812.8</v>
      </c>
      <c r="H22" s="59">
        <v>2780522.8</v>
      </c>
      <c r="I22" s="59">
        <v>17290</v>
      </c>
      <c r="J22" s="26">
        <f t="shared" si="5"/>
        <v>25.540538961513182</v>
      </c>
      <c r="K22" s="26">
        <f t="shared" si="6"/>
        <v>26.27000869203734</v>
      </c>
      <c r="L22" s="26">
        <f t="shared" si="7"/>
        <v>4.672972972972973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500000</v>
      </c>
      <c r="E23" s="59"/>
      <c r="F23" s="59">
        <v>500000</v>
      </c>
      <c r="G23" s="59">
        <f>H23+I23</f>
        <v>231489.29</v>
      </c>
      <c r="H23" s="59">
        <v>0</v>
      </c>
      <c r="I23" s="59">
        <v>231489.29</v>
      </c>
      <c r="J23" s="26">
        <f t="shared" si="5"/>
        <v>46.297858000000005</v>
      </c>
      <c r="K23" s="26" t="e">
        <f t="shared" si="6"/>
        <v>#DIV/0!</v>
      </c>
      <c r="L23" s="26">
        <f t="shared" si="7"/>
        <v>46.297858000000005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26293039.440000001</v>
      </c>
      <c r="E25" s="49">
        <f t="shared" ref="E25:I25" si="10">E26+E27+E28+E29+E30</f>
        <v>2638776.35</v>
      </c>
      <c r="F25" s="49">
        <f t="shared" si="10"/>
        <v>23654263.09</v>
      </c>
      <c r="G25" s="49">
        <f t="shared" si="10"/>
        <v>1630402.95</v>
      </c>
      <c r="H25" s="49">
        <f t="shared" si="10"/>
        <v>0</v>
      </c>
      <c r="I25" s="49">
        <f t="shared" si="10"/>
        <v>1630402.95</v>
      </c>
      <c r="J25" s="49">
        <f t="shared" si="5"/>
        <v>6.2008918889751605</v>
      </c>
      <c r="K25" s="49">
        <f t="shared" si="6"/>
        <v>0</v>
      </c>
      <c r="L25" s="49">
        <f t="shared" si="7"/>
        <v>6.8926389454476977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30950</v>
      </c>
      <c r="H26" s="59"/>
      <c r="I26" s="59">
        <v>30950</v>
      </c>
      <c r="J26" s="26">
        <f t="shared" si="5"/>
        <v>25</v>
      </c>
      <c r="K26" s="26" t="e">
        <f t="shared" si="6"/>
        <v>#DIV/0!</v>
      </c>
      <c r="L26" s="26">
        <f t="shared" si="7"/>
        <v>25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23686689.440000001</v>
      </c>
      <c r="E29" s="59">
        <v>2296226.35</v>
      </c>
      <c r="F29" s="59">
        <v>21390463.09</v>
      </c>
      <c r="G29" s="59">
        <f>H29+I29</f>
        <v>1188486.95</v>
      </c>
      <c r="H29" s="59">
        <v>0</v>
      </c>
      <c r="I29" s="59">
        <v>1188486.95</v>
      </c>
      <c r="J29" s="26">
        <f t="shared" si="5"/>
        <v>5.0175308500181854</v>
      </c>
      <c r="K29" s="26">
        <f t="shared" si="6"/>
        <v>0</v>
      </c>
      <c r="L29" s="26">
        <f t="shared" si="7"/>
        <v>5.5561534362274525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2482550</v>
      </c>
      <c r="E30" s="59">
        <v>342550</v>
      </c>
      <c r="F30" s="59">
        <v>2140000</v>
      </c>
      <c r="G30" s="59">
        <f>H30+I30</f>
        <v>410966</v>
      </c>
      <c r="H30" s="59"/>
      <c r="I30" s="59">
        <v>410966</v>
      </c>
      <c r="J30" s="26">
        <f t="shared" si="5"/>
        <v>16.554188233872431</v>
      </c>
      <c r="K30" s="26">
        <f t="shared" si="6"/>
        <v>0</v>
      </c>
      <c r="L30" s="26">
        <f t="shared" si="7"/>
        <v>19.204018691588782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55231465.220000006</v>
      </c>
      <c r="E31" s="49">
        <f>E32+E33+E34+E35</f>
        <v>83529</v>
      </c>
      <c r="F31" s="49">
        <f t="shared" ref="F31:I31" si="13">F32+F33+F34</f>
        <v>55147936.220000006</v>
      </c>
      <c r="G31" s="49">
        <f>G32+G33+G34+G35</f>
        <v>5018552.8600000003</v>
      </c>
      <c r="H31" s="49">
        <f>H32+H33+H34+H35</f>
        <v>59686</v>
      </c>
      <c r="I31" s="49">
        <f t="shared" si="13"/>
        <v>4958866.8600000003</v>
      </c>
      <c r="J31" s="49">
        <f t="shared" si="5"/>
        <v>9.0864018182568866</v>
      </c>
      <c r="K31" s="49">
        <f t="shared" si="6"/>
        <v>71.455422667576528</v>
      </c>
      <c r="L31" s="49">
        <f t="shared" si="7"/>
        <v>8.9919355100030245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40406730.130000003</v>
      </c>
      <c r="E32" s="59">
        <v>0</v>
      </c>
      <c r="F32" s="59">
        <v>40406730.130000003</v>
      </c>
      <c r="G32" s="59">
        <f>H32+I32</f>
        <v>3077070.21</v>
      </c>
      <c r="H32" s="59">
        <v>0</v>
      </c>
      <c r="I32" s="59">
        <v>3077070.21</v>
      </c>
      <c r="J32" s="26">
        <f t="shared" si="5"/>
        <v>7.615241817638263</v>
      </c>
      <c r="K32" s="26" t="e">
        <f t="shared" si="6"/>
        <v>#DIV/0!</v>
      </c>
      <c r="L32" s="26">
        <f t="shared" si="7"/>
        <v>7.615241817638263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2014106.09</v>
      </c>
      <c r="E33" s="59"/>
      <c r="F33" s="59">
        <v>2014106.09</v>
      </c>
      <c r="G33" s="59">
        <f>H33+I33</f>
        <v>414279.28</v>
      </c>
      <c r="H33" s="59"/>
      <c r="I33" s="59">
        <v>414279.28</v>
      </c>
      <c r="J33" s="26">
        <f t="shared" si="5"/>
        <v>20.568890688374811</v>
      </c>
      <c r="K33" s="26" t="e">
        <f t="shared" si="6"/>
        <v>#DIV/0!</v>
      </c>
      <c r="L33" s="26">
        <f t="shared" si="7"/>
        <v>20.568890688374811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12727100</v>
      </c>
      <c r="E34" s="59">
        <v>0</v>
      </c>
      <c r="F34" s="59">
        <v>12727100</v>
      </c>
      <c r="G34" s="59">
        <f>H34+I34</f>
        <v>1467517.37</v>
      </c>
      <c r="H34" s="59">
        <v>0</v>
      </c>
      <c r="I34" s="59">
        <v>1467517.37</v>
      </c>
      <c r="J34" s="26">
        <f t="shared" si="5"/>
        <v>11.530650108822908</v>
      </c>
      <c r="K34" s="26" t="e">
        <f t="shared" si="6"/>
        <v>#DIV/0!</v>
      </c>
      <c r="L34" s="26">
        <f t="shared" si="7"/>
        <v>11.530650108822908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83529</v>
      </c>
      <c r="E35" s="59">
        <v>83529</v>
      </c>
      <c r="F35" s="59">
        <v>0</v>
      </c>
      <c r="G35" s="59">
        <f t="shared" ref="G35" si="15">H35+I35</f>
        <v>59686</v>
      </c>
      <c r="H35" s="59">
        <v>59686</v>
      </c>
      <c r="I35" s="59">
        <v>0</v>
      </c>
      <c r="J35" s="26">
        <f t="shared" si="5"/>
        <v>71.455422667576528</v>
      </c>
      <c r="K35" s="26">
        <f t="shared" si="6"/>
        <v>71.455422667576528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524700</v>
      </c>
      <c r="E36" s="49">
        <f>E37</f>
        <v>524700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524700</v>
      </c>
      <c r="E37" s="59">
        <v>524700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328565098.26999998</v>
      </c>
      <c r="E38" s="49">
        <f>E39+E40+E42+E43+E41</f>
        <v>328565098.26999998</v>
      </c>
      <c r="F38" s="49">
        <v>0</v>
      </c>
      <c r="G38" s="49">
        <f>G39+G40+G42+G43+G41</f>
        <v>110615009.22000001</v>
      </c>
      <c r="H38" s="49">
        <f>H39+H40+H42+H43+H41</f>
        <v>110615009.22000001</v>
      </c>
      <c r="I38" s="49">
        <v>0</v>
      </c>
      <c r="J38" s="49">
        <f t="shared" si="5"/>
        <v>33.666086204050067</v>
      </c>
      <c r="K38" s="49">
        <f t="shared" si="6"/>
        <v>33.666086204050067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96805337.920000002</v>
      </c>
      <c r="E39" s="59">
        <v>96805337.920000002</v>
      </c>
      <c r="F39" s="59">
        <v>0</v>
      </c>
      <c r="G39" s="59">
        <f>H39+I39</f>
        <v>30386020.690000001</v>
      </c>
      <c r="H39" s="59">
        <v>30386020.690000001</v>
      </c>
      <c r="I39" s="59">
        <v>0</v>
      </c>
      <c r="J39" s="26">
        <f t="shared" si="5"/>
        <v>31.388786344727222</v>
      </c>
      <c r="K39" s="26">
        <f t="shared" si="6"/>
        <v>31.388786344727222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161141084.52000001</v>
      </c>
      <c r="E40" s="59">
        <v>161141084.52000001</v>
      </c>
      <c r="F40" s="59">
        <v>0</v>
      </c>
      <c r="G40" s="59">
        <f t="shared" ref="G40:G43" si="17">H40+I40</f>
        <v>55342354.350000001</v>
      </c>
      <c r="H40" s="59">
        <v>55342354.350000001</v>
      </c>
      <c r="I40" s="59">
        <v>0</v>
      </c>
      <c r="J40" s="26">
        <f t="shared" si="5"/>
        <v>34.344037409734071</v>
      </c>
      <c r="K40" s="26">
        <f t="shared" si="6"/>
        <v>34.344037409734071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44285412.149999999</v>
      </c>
      <c r="E41" s="59">
        <v>44285412.149999999</v>
      </c>
      <c r="F41" s="59">
        <v>0</v>
      </c>
      <c r="G41" s="59">
        <f t="shared" si="17"/>
        <v>16348377.890000001</v>
      </c>
      <c r="H41" s="59">
        <v>16348377.890000001</v>
      </c>
      <c r="I41" s="59">
        <v>0</v>
      </c>
      <c r="J41" s="26">
        <f t="shared" ref="J41" si="18">G41/D41*100</f>
        <v>36.91594386572735</v>
      </c>
      <c r="K41" s="26">
        <f t="shared" ref="K41" si="19">H41/E41*100</f>
        <v>36.91594386572735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718435</v>
      </c>
      <c r="E42" s="59">
        <v>718435</v>
      </c>
      <c r="F42" s="59">
        <v>0</v>
      </c>
      <c r="G42" s="59">
        <f t="shared" si="17"/>
        <v>68435</v>
      </c>
      <c r="H42" s="59">
        <v>68435</v>
      </c>
      <c r="I42" s="26">
        <v>0</v>
      </c>
      <c r="J42" s="26">
        <f t="shared" si="5"/>
        <v>9.5255659871804692</v>
      </c>
      <c r="K42" s="26">
        <f t="shared" si="6"/>
        <v>9.5255659871804692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25614828.68</v>
      </c>
      <c r="E43" s="59">
        <v>25614828.68</v>
      </c>
      <c r="F43" s="59">
        <v>0</v>
      </c>
      <c r="G43" s="59">
        <f t="shared" si="17"/>
        <v>8469821.2899999991</v>
      </c>
      <c r="H43" s="59">
        <v>8469821.2899999991</v>
      </c>
      <c r="I43" s="26">
        <v>0</v>
      </c>
      <c r="J43" s="26">
        <f t="shared" si="5"/>
        <v>33.066086038721849</v>
      </c>
      <c r="K43" s="26">
        <f t="shared" si="6"/>
        <v>33.066086038721849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46206638.350000001</v>
      </c>
      <c r="E44" s="49">
        <f t="shared" ref="E44:I44" si="20">E45+E46</f>
        <v>45635262.350000001</v>
      </c>
      <c r="F44" s="49">
        <f t="shared" si="20"/>
        <v>571376</v>
      </c>
      <c r="G44" s="49">
        <f>H44+I44</f>
        <v>17434732.949999999</v>
      </c>
      <c r="H44" s="49">
        <f t="shared" si="20"/>
        <v>17231136.949999999</v>
      </c>
      <c r="I44" s="49">
        <f t="shared" si="20"/>
        <v>203596</v>
      </c>
      <c r="J44" s="49">
        <f t="shared" si="5"/>
        <v>37.732095587516376</v>
      </c>
      <c r="K44" s="49">
        <f t="shared" si="6"/>
        <v>37.758382581096299</v>
      </c>
      <c r="L44" s="49">
        <f t="shared" si="7"/>
        <v>35.632578197194142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40839838.350000001</v>
      </c>
      <c r="E45" s="59">
        <v>40268462.350000001</v>
      </c>
      <c r="F45" s="59">
        <v>571376</v>
      </c>
      <c r="G45" s="59">
        <f>H45+I45</f>
        <v>15845267.27</v>
      </c>
      <c r="H45" s="59">
        <v>15641671.27</v>
      </c>
      <c r="I45" s="59">
        <v>203596</v>
      </c>
      <c r="J45" s="26">
        <f t="shared" si="5"/>
        <v>38.798555308189655</v>
      </c>
      <c r="K45" s="26">
        <f t="shared" si="6"/>
        <v>38.843477891079694</v>
      </c>
      <c r="L45" s="26">
        <f t="shared" si="7"/>
        <v>35.632578197194142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5366800</v>
      </c>
      <c r="E46" s="59">
        <v>5366800</v>
      </c>
      <c r="F46" s="59">
        <v>0</v>
      </c>
      <c r="G46" s="59">
        <f>H46+I46</f>
        <v>1589465.68</v>
      </c>
      <c r="H46" s="59">
        <v>1589465.68</v>
      </c>
      <c r="I46" s="59"/>
      <c r="J46" s="26">
        <f t="shared" si="5"/>
        <v>29.616637102183795</v>
      </c>
      <c r="K46" s="26">
        <f t="shared" si="6"/>
        <v>29.616637102183795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4444590</v>
      </c>
      <c r="E49" s="49">
        <f t="shared" si="22"/>
        <v>3716590</v>
      </c>
      <c r="F49" s="49">
        <f t="shared" si="22"/>
        <v>728000</v>
      </c>
      <c r="G49" s="49">
        <f t="shared" si="22"/>
        <v>2989458.9200000004</v>
      </c>
      <c r="H49" s="49">
        <f t="shared" si="22"/>
        <v>2745650.9200000004</v>
      </c>
      <c r="I49" s="49">
        <f t="shared" si="22"/>
        <v>243808</v>
      </c>
      <c r="J49" s="49">
        <f t="shared" si="5"/>
        <v>67.260622914599551</v>
      </c>
      <c r="K49" s="49">
        <f t="shared" si="6"/>
        <v>73.875539674809446</v>
      </c>
      <c r="L49" s="49">
        <f t="shared" si="7"/>
        <v>33.490109890109892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2224350</v>
      </c>
      <c r="E50" s="59">
        <v>1496350</v>
      </c>
      <c r="F50" s="59">
        <v>728000</v>
      </c>
      <c r="G50" s="59">
        <f>H50+I50</f>
        <v>1738782.62</v>
      </c>
      <c r="H50" s="59">
        <v>1494974.62</v>
      </c>
      <c r="I50" s="59">
        <v>243808</v>
      </c>
      <c r="J50" s="26">
        <f t="shared" si="5"/>
        <v>78.170369770944319</v>
      </c>
      <c r="K50" s="26">
        <f t="shared" si="6"/>
        <v>99.908084338557174</v>
      </c>
      <c r="L50" s="26">
        <f t="shared" si="7"/>
        <v>33.490109890109892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589621.14</v>
      </c>
      <c r="H52" s="59">
        <v>589621.14</v>
      </c>
      <c r="I52" s="59"/>
      <c r="J52" s="26">
        <f t="shared" si="5"/>
        <v>59.866091989034423</v>
      </c>
      <c r="K52" s="26">
        <f t="shared" si="6"/>
        <v>59.866091989034423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396</v>
      </c>
      <c r="D53" s="59">
        <f t="shared" si="23"/>
        <v>1235340</v>
      </c>
      <c r="E53" s="59">
        <v>1235340</v>
      </c>
      <c r="F53" s="59">
        <v>0</v>
      </c>
      <c r="G53" s="59">
        <f>H53+I53</f>
        <v>661055.16</v>
      </c>
      <c r="H53" s="59">
        <v>661055.16</v>
      </c>
      <c r="I53" s="59">
        <v>0</v>
      </c>
      <c r="J53" s="26">
        <f t="shared" si="5"/>
        <v>53.512001554227986</v>
      </c>
      <c r="K53" s="26">
        <f t="shared" si="6"/>
        <v>53.512001554227986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898430</v>
      </c>
      <c r="E54" s="49">
        <f t="shared" si="25"/>
        <v>186030</v>
      </c>
      <c r="F54" s="49">
        <f t="shared" si="25"/>
        <v>712400</v>
      </c>
      <c r="G54" s="49">
        <f t="shared" si="25"/>
        <v>451058.73</v>
      </c>
      <c r="H54" s="49">
        <f>H55+H56</f>
        <v>185457.6</v>
      </c>
      <c r="I54" s="49">
        <f t="shared" si="25"/>
        <v>265601.13</v>
      </c>
      <c r="J54" s="49">
        <f t="shared" si="5"/>
        <v>50.205216878332202</v>
      </c>
      <c r="K54" s="49">
        <f t="shared" si="6"/>
        <v>99.692307692307693</v>
      </c>
      <c r="L54" s="49">
        <f t="shared" si="7"/>
        <v>37.282584222346998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215430</v>
      </c>
      <c r="E55" s="59">
        <v>186030</v>
      </c>
      <c r="F55" s="59">
        <v>29400</v>
      </c>
      <c r="G55" s="59">
        <f>H55+I55</f>
        <v>197007.6</v>
      </c>
      <c r="H55" s="59">
        <v>185457.6</v>
      </c>
      <c r="I55" s="59">
        <v>11550</v>
      </c>
      <c r="J55" s="26">
        <f t="shared" si="5"/>
        <v>91.448544770923263</v>
      </c>
      <c r="K55" s="26">
        <f t="shared" si="6"/>
        <v>99.692307692307693</v>
      </c>
      <c r="L55" s="26">
        <f t="shared" si="7"/>
        <v>39.285714285714285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254051.13</v>
      </c>
      <c r="H56" s="59">
        <v>0</v>
      </c>
      <c r="I56" s="59">
        <v>254051.13</v>
      </c>
      <c r="J56" s="26">
        <f t="shared" si="5"/>
        <v>37.196358711566617</v>
      </c>
      <c r="K56" s="26" t="e">
        <f t="shared" si="6"/>
        <v>#DIV/0!</v>
      </c>
      <c r="L56" s="26">
        <f t="shared" si="7"/>
        <v>37.196358711566617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2168867.08</v>
      </c>
      <c r="G59" s="49">
        <f t="shared" si="27"/>
        <v>0</v>
      </c>
      <c r="H59" s="49">
        <f>H61+H60</f>
        <v>17231550</v>
      </c>
      <c r="I59" s="49">
        <f>I61+I60</f>
        <v>586854.05000000005</v>
      </c>
      <c r="J59" s="49" t="e">
        <f t="shared" si="5"/>
        <v>#DIV/0!</v>
      </c>
      <c r="K59" s="49">
        <f t="shared" si="6"/>
        <v>33.537465940054496</v>
      </c>
      <c r="L59" s="49">
        <f t="shared" si="7"/>
        <v>27.058092006265316</v>
      </c>
      <c r="M59" s="7"/>
    </row>
    <row r="60" spans="1:13" ht="31.5" x14ac:dyDescent="0.25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17231550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586854.05000000005</v>
      </c>
      <c r="J61" s="26" t="e">
        <f t="shared" si="5"/>
        <v>#DIV/0!</v>
      </c>
      <c r="K61" s="26" t="e">
        <f t="shared" si="6"/>
        <v>#DIV/0!</v>
      </c>
      <c r="L61" s="26">
        <f t="shared" si="7"/>
        <v>27.058092006265316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-25618549.100000024</v>
      </c>
      <c r="E63" s="42">
        <f>Доходы!E9-Расходы!E7</f>
        <v>-16144411.269999981</v>
      </c>
      <c r="F63" s="42">
        <f>Доходы!F9-Расходы!F7</f>
        <v>-9474137.8299999982</v>
      </c>
      <c r="G63" s="42">
        <f>Доходы!G9-Расходы!G7</f>
        <v>-8681494.5899999738</v>
      </c>
      <c r="H63" s="42">
        <f>Доходы!H9-Расходы!H7</f>
        <v>-7367787.0599999726</v>
      </c>
      <c r="I63" s="42">
        <f>Доходы!I9-Расходы!I7</f>
        <v>-1313707.5299999975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40" sqref="A40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25618549.099999979</v>
      </c>
      <c r="E7" s="85">
        <f>E9+E20</f>
        <v>16144411.269999981</v>
      </c>
      <c r="F7" s="86">
        <f>F20</f>
        <v>9474137.8299999982</v>
      </c>
      <c r="G7" s="85">
        <f>G9+G20</f>
        <v>8681494.58999997</v>
      </c>
      <c r="H7" s="85">
        <f>H9+H20</f>
        <v>7367787.0599999726</v>
      </c>
      <c r="I7" s="87">
        <f>I9+I20</f>
        <v>1313707.5299999975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22803749.099999979</v>
      </c>
      <c r="E20" s="94">
        <f>E21</f>
        <v>13329611.269999981</v>
      </c>
      <c r="F20" s="94">
        <f>F21</f>
        <v>9474137.8299999982</v>
      </c>
      <c r="G20" s="105">
        <f>H20+I20</f>
        <v>8681494.58999997</v>
      </c>
      <c r="H20" s="94">
        <f>H21</f>
        <v>7367787.0599999726</v>
      </c>
      <c r="I20" s="103">
        <f>I21</f>
        <v>1313707.5299999975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22803749.099999979</v>
      </c>
      <c r="E21" s="94">
        <f>E22+E27</f>
        <v>13329611.269999981</v>
      </c>
      <c r="F21" s="94">
        <f>F22+F27</f>
        <v>9474137.8299999982</v>
      </c>
      <c r="G21" s="94">
        <f t="shared" ref="G21:G31" si="0">H21+I21</f>
        <v>8681494.58999997</v>
      </c>
      <c r="H21" s="94">
        <f>H22+H27</f>
        <v>7367787.0599999726</v>
      </c>
      <c r="I21" s="103">
        <f>I22+I27</f>
        <v>1313707.5299999975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-707928098.87</v>
      </c>
      <c r="E22" s="94">
        <f>E23</f>
        <v>-586358138.87</v>
      </c>
      <c r="F22" s="94">
        <f>F23</f>
        <v>-121569960</v>
      </c>
      <c r="G22" s="101">
        <f t="shared" si="0"/>
        <v>-211219295.13</v>
      </c>
      <c r="H22" s="101">
        <f>H23</f>
        <v>-190868392.16999999</v>
      </c>
      <c r="I22" s="103">
        <f>I23</f>
        <v>-20350902.960000001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-707928098.87</v>
      </c>
      <c r="E23" s="94">
        <f>E24</f>
        <v>-586358138.87</v>
      </c>
      <c r="F23" s="94">
        <f>F24</f>
        <v>-121569960</v>
      </c>
      <c r="G23" s="101">
        <f t="shared" si="0"/>
        <v>-211219295.13</v>
      </c>
      <c r="H23" s="101">
        <f>H24</f>
        <v>-190868392.16999999</v>
      </c>
      <c r="I23" s="103">
        <f>I24</f>
        <v>-20350902.960000001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-707928098.87</v>
      </c>
      <c r="E24" s="94">
        <f>E25+E26</f>
        <v>-586358138.87</v>
      </c>
      <c r="F24" s="94">
        <f>F25+F26</f>
        <v>-121569960</v>
      </c>
      <c r="G24" s="101">
        <f t="shared" si="0"/>
        <v>-211219295.13</v>
      </c>
      <c r="H24" s="101">
        <f>H25+H26</f>
        <v>-190868392.16999999</v>
      </c>
      <c r="I24" s="102">
        <f>I25+I26</f>
        <v>-20350902.960000001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-586358138.87</v>
      </c>
      <c r="E25" s="94">
        <f>-(Доходы!E9+Источники!E9)</f>
        <v>-586358138.87</v>
      </c>
      <c r="F25" s="94"/>
      <c r="G25" s="101">
        <f t="shared" si="0"/>
        <v>-190868392.16999999</v>
      </c>
      <c r="H25" s="94">
        <f>-(Доходы!H9+Источники!H9)</f>
        <v>-190868392.16999999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-121569960</v>
      </c>
      <c r="E26" s="94"/>
      <c r="F26" s="94">
        <f>-(Доходы!F9)</f>
        <v>-121569960</v>
      </c>
      <c r="G26" s="101">
        <f t="shared" si="0"/>
        <v>-20350902.960000001</v>
      </c>
      <c r="H26" s="94"/>
      <c r="I26" s="103">
        <f>-(Доходы!I9)</f>
        <v>-20350902.960000001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730731847.97000003</v>
      </c>
      <c r="E27" s="94">
        <f>E28</f>
        <v>599687750.13999999</v>
      </c>
      <c r="F27" s="94">
        <f>F28</f>
        <v>131044097.83</v>
      </c>
      <c r="G27" s="101">
        <f t="shared" si="0"/>
        <v>219900789.71999997</v>
      </c>
      <c r="H27" s="101">
        <f>H28</f>
        <v>198236179.22999996</v>
      </c>
      <c r="I27" s="103">
        <f>I28</f>
        <v>21664610.489999998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730731847.97000003</v>
      </c>
      <c r="E28" s="94">
        <f>E29</f>
        <v>599687750.13999999</v>
      </c>
      <c r="F28" s="94">
        <f>F29</f>
        <v>131044097.83</v>
      </c>
      <c r="G28" s="101">
        <f t="shared" si="0"/>
        <v>219900789.71999997</v>
      </c>
      <c r="H28" s="101">
        <f>H29</f>
        <v>198236179.22999996</v>
      </c>
      <c r="I28" s="103">
        <f>I29</f>
        <v>21664610.489999998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730731847.97000003</v>
      </c>
      <c r="E29" s="94">
        <f>E30+E31</f>
        <v>599687750.13999999</v>
      </c>
      <c r="F29" s="94">
        <f>F30+F31</f>
        <v>131044097.83</v>
      </c>
      <c r="G29" s="101">
        <f t="shared" si="0"/>
        <v>219900789.71999997</v>
      </c>
      <c r="H29" s="101">
        <f>H30+H31</f>
        <v>198236179.22999996</v>
      </c>
      <c r="I29" s="103">
        <f>I30+I31</f>
        <v>21664610.489999998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599687750.13999999</v>
      </c>
      <c r="E30" s="94">
        <f>Расходы!E7</f>
        <v>599687750.13999999</v>
      </c>
      <c r="F30" s="94"/>
      <c r="G30" s="101">
        <f t="shared" si="0"/>
        <v>198236179.22999996</v>
      </c>
      <c r="H30" s="101">
        <f>Расходы!H7</f>
        <v>198236179.22999996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131044097.83</v>
      </c>
      <c r="E31" s="108"/>
      <c r="F31" s="108">
        <f>Расходы!F7</f>
        <v>131044097.83</v>
      </c>
      <c r="G31" s="109">
        <f t="shared" si="0"/>
        <v>21664610.489999998</v>
      </c>
      <c r="H31" s="109"/>
      <c r="I31" s="110">
        <f>Расходы!I7</f>
        <v>21664610.489999998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474</v>
      </c>
      <c r="C34" s="122"/>
      <c r="D34" s="1" t="s">
        <v>475</v>
      </c>
    </row>
    <row r="36" spans="1:4" x14ac:dyDescent="0.25">
      <c r="A36" s="1" t="s">
        <v>476</v>
      </c>
      <c r="C36" s="122"/>
      <c r="D36" s="1" t="s">
        <v>477</v>
      </c>
    </row>
    <row r="38" spans="1:4" x14ac:dyDescent="0.25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2023-04-10T00:04:49Z</cp:lastPrinted>
  <dcterms:created xsi:type="dcterms:W3CDTF">2017-02-16T00:52:44Z</dcterms:created>
  <dcterms:modified xsi:type="dcterms:W3CDTF">2023-10-09T03:24:30Z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